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CL\Desktop\Backup Alisson 27.12.22\Alisson\2023\PRG 079.2023 (E) SERVIÇO DE LIMPEZA URBANA\Documentos\"/>
    </mc:Choice>
  </mc:AlternateContent>
  <xr:revisionPtr revIDLastSave="0" documentId="13_ncr:1_{E319D005-9699-4BC4-94E4-69E0192BB950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Planilha Geral" sheetId="1" r:id="rId1"/>
    <sheet name="Composição BDI" sheetId="4" r:id="rId2"/>
    <sheet name="Cronograma Físico- FInanceiro" sheetId="2" r:id="rId3"/>
  </sheets>
  <definedNames>
    <definedName name="_xlnm._FilterDatabase" localSheetId="0" hidden="1">'Planilha Geral'!$A$7:$P$48</definedName>
    <definedName name="_xlnm.Print_Area" localSheetId="2">'Cronograma Físico- FInanceiro'!$A$1:$R$12</definedName>
    <definedName name="_xlnm.Print_Area" localSheetId="0">'Planilha Geral'!$A$1:$I$56</definedName>
  </definedNames>
  <calcPr calcId="191029"/>
</workbook>
</file>

<file path=xl/calcChain.xml><?xml version="1.0" encoding="utf-8"?>
<calcChain xmlns="http://schemas.openxmlformats.org/spreadsheetml/2006/main">
  <c r="G13" i="1" l="1"/>
  <c r="H13" i="1" s="1"/>
  <c r="I13" i="1" s="1"/>
  <c r="G45" i="1" l="1"/>
  <c r="G44" i="1"/>
  <c r="G43" i="1"/>
  <c r="G42" i="1"/>
  <c r="G41" i="1"/>
  <c r="G38" i="1"/>
  <c r="G35" i="1"/>
  <c r="G34" i="1"/>
  <c r="G31" i="1"/>
  <c r="G30" i="1"/>
  <c r="G29" i="1"/>
  <c r="G28" i="1"/>
  <c r="G27" i="1"/>
  <c r="G26" i="1"/>
  <c r="G23" i="1"/>
  <c r="G22" i="1"/>
  <c r="G21" i="1"/>
  <c r="G20" i="1"/>
  <c r="G17" i="1"/>
  <c r="G14" i="1"/>
  <c r="G12" i="1"/>
  <c r="G9" i="1"/>
  <c r="H34" i="1" l="1"/>
  <c r="I34" i="1"/>
  <c r="H9" i="1"/>
  <c r="I9" i="1" s="1"/>
  <c r="R4" i="2" s="1"/>
  <c r="F56" i="1"/>
  <c r="H14" i="1"/>
  <c r="I14" i="1" s="1"/>
  <c r="C21" i="1" l="1"/>
  <c r="C20" i="1"/>
  <c r="C22" i="1"/>
  <c r="C45" i="1"/>
  <c r="H45" i="1" s="1"/>
  <c r="I45" i="1" s="1"/>
  <c r="C44" i="1"/>
  <c r="C41" i="1"/>
  <c r="H41" i="1" s="1"/>
  <c r="I41" i="1" s="1"/>
  <c r="H43" i="1"/>
  <c r="I43" i="1" s="1"/>
  <c r="H42" i="1"/>
  <c r="I42" i="1" s="1"/>
  <c r="C23" i="1"/>
  <c r="H44" i="1" l="1"/>
  <c r="I44" i="1" s="1"/>
  <c r="I46" i="1" s="1"/>
  <c r="H20" i="1"/>
  <c r="I20" i="1" s="1"/>
  <c r="H21" i="1"/>
  <c r="I21" i="1" s="1"/>
  <c r="H22" i="1"/>
  <c r="I22" i="1" s="1"/>
  <c r="H23" i="1"/>
  <c r="I23" i="1" s="1"/>
  <c r="I24" i="1" l="1"/>
  <c r="R7" i="2" s="1"/>
  <c r="Q7" i="2" s="1"/>
  <c r="H24" i="1"/>
  <c r="H17" i="1"/>
  <c r="I17" i="1" s="1"/>
  <c r="I18" i="1" l="1"/>
  <c r="R6" i="2" s="1"/>
  <c r="Q6" i="2" s="1"/>
  <c r="P7" i="2"/>
  <c r="O7" i="2"/>
  <c r="I7" i="2"/>
  <c r="F7" i="2"/>
  <c r="J7" i="2"/>
  <c r="G7" i="2"/>
  <c r="H7" i="2"/>
  <c r="N7" i="2"/>
  <c r="K7" i="2"/>
  <c r="M7" i="2"/>
  <c r="E7" i="2"/>
  <c r="L7" i="2"/>
  <c r="H18" i="1"/>
  <c r="R11" i="2"/>
  <c r="Q11" i="2" s="1"/>
  <c r="O6" i="2" l="1"/>
  <c r="P6" i="2"/>
  <c r="J6" i="2"/>
  <c r="E6" i="2"/>
  <c r="G6" i="2"/>
  <c r="I6" i="2"/>
  <c r="L6" i="2"/>
  <c r="H6" i="2"/>
  <c r="N6" i="2"/>
  <c r="M6" i="2"/>
  <c r="F6" i="2"/>
  <c r="K6" i="2"/>
  <c r="N11" i="2"/>
  <c r="H11" i="2"/>
  <c r="G11" i="2"/>
  <c r="F11" i="2"/>
  <c r="E11" i="2"/>
  <c r="K11" i="2"/>
  <c r="I11" i="2"/>
  <c r="M11" i="2"/>
  <c r="O11" i="2"/>
  <c r="L11" i="2"/>
  <c r="P11" i="2"/>
  <c r="J11" i="2"/>
  <c r="H46" i="1"/>
  <c r="H38" i="1"/>
  <c r="I38" i="1" s="1"/>
  <c r="I39" i="1" s="1"/>
  <c r="H27" i="1"/>
  <c r="I27" i="1" s="1"/>
  <c r="H28" i="1"/>
  <c r="I28" i="1" s="1"/>
  <c r="H29" i="1"/>
  <c r="I29" i="1" s="1"/>
  <c r="H30" i="1"/>
  <c r="I30" i="1" s="1"/>
  <c r="H31" i="1"/>
  <c r="I31" i="1" s="1"/>
  <c r="Q4" i="2" l="1"/>
  <c r="E4" i="2" s="1"/>
  <c r="I10" i="1"/>
  <c r="H26" i="1"/>
  <c r="I26" i="1" s="1"/>
  <c r="H39" i="1"/>
  <c r="H10" i="1"/>
  <c r="H35" i="1"/>
  <c r="I35" i="1" s="1"/>
  <c r="H12" i="1"/>
  <c r="I12" i="1" s="1"/>
  <c r="L4" i="2" l="1"/>
  <c r="I4" i="2"/>
  <c r="H4" i="2"/>
  <c r="G4" i="2"/>
  <c r="F4" i="2"/>
  <c r="J4" i="2"/>
  <c r="K4" i="2"/>
  <c r="N4" i="2"/>
  <c r="M4" i="2"/>
  <c r="O4" i="2"/>
  <c r="P4" i="2"/>
  <c r="I15" i="1"/>
  <c r="R5" i="2" s="1"/>
  <c r="Q5" i="2" s="1"/>
  <c r="H15" i="1"/>
  <c r="H32" i="1"/>
  <c r="I32" i="1"/>
  <c r="R8" i="2" s="1"/>
  <c r="I36" i="1"/>
  <c r="R9" i="2" s="1"/>
  <c r="Q9" i="2" s="1"/>
  <c r="P9" i="2" s="1"/>
  <c r="H36" i="1"/>
  <c r="R10" i="2"/>
  <c r="Q10" i="2" s="1"/>
  <c r="L10" i="2" l="1"/>
  <c r="I10" i="2"/>
  <c r="H10" i="2"/>
  <c r="K10" i="2"/>
  <c r="G10" i="2"/>
  <c r="E10" i="2"/>
  <c r="F10" i="2"/>
  <c r="M10" i="2"/>
  <c r="J10" i="2"/>
  <c r="P10" i="2"/>
  <c r="N10" i="2"/>
  <c r="O10" i="2"/>
  <c r="I9" i="2"/>
  <c r="J9" i="2"/>
  <c r="E9" i="2"/>
  <c r="L9" i="2"/>
  <c r="O9" i="2"/>
  <c r="F9" i="2"/>
  <c r="H9" i="2"/>
  <c r="G9" i="2"/>
  <c r="K9" i="2"/>
  <c r="M9" i="2"/>
  <c r="N9" i="2"/>
  <c r="I5" i="2"/>
  <c r="O5" i="2"/>
  <c r="L5" i="2"/>
  <c r="F5" i="2"/>
  <c r="M5" i="2"/>
  <c r="E5" i="2"/>
  <c r="N5" i="2"/>
  <c r="J5" i="2"/>
  <c r="P5" i="2"/>
  <c r="H5" i="2"/>
  <c r="K5" i="2"/>
  <c r="G5" i="2"/>
  <c r="I48" i="1"/>
  <c r="I47" i="1" s="1"/>
  <c r="Q8" i="2"/>
  <c r="R12" i="2"/>
  <c r="N8" i="2" l="1"/>
  <c r="L8" i="2"/>
  <c r="J8" i="2"/>
  <c r="M8" i="2"/>
  <c r="H8" i="2"/>
  <c r="G8" i="2"/>
  <c r="I8" i="2"/>
  <c r="F8" i="2"/>
  <c r="E8" i="2"/>
  <c r="P8" i="2"/>
  <c r="O8" i="2"/>
  <c r="K8" i="2"/>
</calcChain>
</file>

<file path=xl/sharedStrings.xml><?xml version="1.0" encoding="utf-8"?>
<sst xmlns="http://schemas.openxmlformats.org/spreadsheetml/2006/main" count="202" uniqueCount="169">
  <si>
    <t>Item</t>
  </si>
  <si>
    <t>Unid.</t>
  </si>
  <si>
    <t>Descrição</t>
  </si>
  <si>
    <t>Valor Ref. Unitário</t>
  </si>
  <si>
    <t>Valor Ref. Mensal</t>
  </si>
  <si>
    <t xml:space="preserve">TOTAL </t>
  </si>
  <si>
    <t>Contratação de empresa especializada em Prestação de serviço de limpeza urbana no município, distrito, povoados, estradas vicinais, localidades rurais e espaços internos de prédios públicos de Conselheiro Lafaiete.</t>
  </si>
  <si>
    <t>Código</t>
  </si>
  <si>
    <t>M²</t>
  </si>
  <si>
    <t>SETOP ED-50701</t>
  </si>
  <si>
    <t>CAPINA MANUAL DO TERRENO, EXCLUSIVE RASTELAMENTO E QUEIMA</t>
  </si>
  <si>
    <t>SETOP ED-28162</t>
  </si>
  <si>
    <t>UN</t>
  </si>
  <si>
    <t xml:space="preserve">SINAPI 98532 </t>
  </si>
  <si>
    <t xml:space="preserve">SINAPI 98534 </t>
  </si>
  <si>
    <t>PODA EM ALTURA DE ÁRVORE COM DIÂMETRO DE TRONCO MAIOR OU IGUAL A 0,40M E MENOR QUE 0,60M. AF_05/2018</t>
  </si>
  <si>
    <t xml:space="preserve"> PODA EM ALTURA DE ÁRVORE COM DIÂMETRO DE TRONCO MENOR QUE 0,20 M. AF_05 /2018</t>
  </si>
  <si>
    <t>SINAPI 98533</t>
  </si>
  <si>
    <t xml:space="preserve"> ROÇADA MANUAL DE TERRENO COM ROÇADEIRA COSTAL, EXCLUSIVE RASTELAMENTO E QUEIMA</t>
  </si>
  <si>
    <t xml:space="preserve"> PODA EM ALTURA DE ÁRVORE COM DIÂMETRO DETRONCO MAIOR OU IGUAL A 0,20 M E MENOR QUE 0,40 M. AF_05/2018</t>
  </si>
  <si>
    <t xml:space="preserve"> Varrição manual de praças, áreas publicas, vias e logradouros públicos pavimentados</t>
  </si>
  <si>
    <t>1.</t>
  </si>
  <si>
    <t>2.</t>
  </si>
  <si>
    <t>Serviços em áreas internas de Prédios Públicos Municipais (próprios e alugados)</t>
  </si>
  <si>
    <t xml:space="preserve">Serviços de caiação em meio fio </t>
  </si>
  <si>
    <t>7.1</t>
  </si>
  <si>
    <t>SINAPI 102498</t>
  </si>
  <si>
    <t>PINTURA DE MEIO-FIO COM TINTA BRANCA A BASE DE CAL (CAIAÇÃO). AF_05/2021</t>
  </si>
  <si>
    <t>M</t>
  </si>
  <si>
    <t>2.1</t>
  </si>
  <si>
    <t>1.1</t>
  </si>
  <si>
    <t>5.1</t>
  </si>
  <si>
    <t>5.2</t>
  </si>
  <si>
    <t>5.3</t>
  </si>
  <si>
    <t>SINAPI 98529</t>
  </si>
  <si>
    <t>CORTE RASO E RECORTE DE ÁRVORE COM DIÂMETRO DE TRONCO MAIOR OU IGUAL A 0,20 M E MENOR QUE 0,40 M.AF_05/2018</t>
  </si>
  <si>
    <t>5.4</t>
  </si>
  <si>
    <t>SINAPI 98530</t>
  </si>
  <si>
    <t>CORTE RASO E RECORTE DE ÁRVORE COM DIÂMETRO DE TRONCO MAIOR OU IGUAL A 0,40 M E MENOR QUE 0,60 M.AF_05/2018</t>
  </si>
  <si>
    <t xml:space="preserve"> CORTE RASO E RECORTE DE ÁRVORE COM DIÂMETRO DE TRONCO MAIOR OU IGUAL A 0,60 M.AF_05/2018</t>
  </si>
  <si>
    <t>SINAPI 98531</t>
  </si>
  <si>
    <t>H</t>
  </si>
  <si>
    <t>SETOP CO-27337</t>
  </si>
  <si>
    <t>MÊS</t>
  </si>
  <si>
    <t>CHP</t>
  </si>
  <si>
    <t>SINAPI 92138</t>
  </si>
  <si>
    <t>CHI</t>
  </si>
  <si>
    <t>SINAPI 92139</t>
  </si>
  <si>
    <t>SINAPI 67826</t>
  </si>
  <si>
    <t>SINAPI 5961</t>
  </si>
  <si>
    <t>SINAPI 90692</t>
  </si>
  <si>
    <t>SINAPI 90693</t>
  </si>
  <si>
    <t>5.5</t>
  </si>
  <si>
    <t>5.6</t>
  </si>
  <si>
    <t>4.</t>
  </si>
  <si>
    <t>3.</t>
  </si>
  <si>
    <t>5.</t>
  </si>
  <si>
    <t>6.</t>
  </si>
  <si>
    <t>3.1</t>
  </si>
  <si>
    <t>4.1</t>
  </si>
  <si>
    <t>4.2</t>
  </si>
  <si>
    <t>MINICARREGADEIRA SOBRE RODAS, POTÊNCIA LÍQUIDA DE 47 HP, CAPACIDADE NO MINAL DE OPERAÇÃO DE 646 KG - CHP DIURNO. AF_06/2015</t>
  </si>
  <si>
    <t>MINICARREGADEIRA SOBRE RODAS, POTÊNCIA LÍQUIDA DE 47 HP, CAPACIDADE NO MINAL DE OPERAÇÃO DE 646 KG - CHI DIURNO. AF_06/2015</t>
  </si>
  <si>
    <t>4.3</t>
  </si>
  <si>
    <t>4.4</t>
  </si>
  <si>
    <t>CAMINHÃO BASCULANTE 6 M3, PESO BRUTO TOTAL 16.000 KG, CARGA ÚTIL MÁXIMA 13.071 KG, DISTÂNCIA ENTRE EIXOS 4,80 M, POTÊNCIA 230 CV INCLUSIVE CAÇAMBA METÁLICA - CHI DIURNO. AF_06/2014</t>
  </si>
  <si>
    <t>CAMINHÃO BASCULANTE 6 M3 TOCO, PESO BRUTO TOTAL 16.000 KG, CARGA ÚTIL MÁXIMA 11.130 KG, DISTÂNCIA ENTRE EIXOS 5,36 M, POTÊNCIA 185 CV, INCLUSIVE CAÇAMBA METÁLICA - CHP DIURNO. AF_06/2014</t>
  </si>
  <si>
    <t>Podas e supressões em vias e logradouros públicos com Responsável Técnico, conforme Lei Municipal nº 4.823/2005</t>
  </si>
  <si>
    <t>6.1</t>
  </si>
  <si>
    <t>6.2</t>
  </si>
  <si>
    <t>Administração local, Transporte de ferramentas e Pessoal</t>
  </si>
  <si>
    <t>ENGENHEIRO/ARQUITETO, NÍVEL CONSULTOR ESPECIAL, INCLUSIVE ENCARGOS COMPLEMENTARES</t>
  </si>
  <si>
    <t>SUDECAP 44.01.07</t>
  </si>
  <si>
    <t xml:space="preserve">ENCARREGADO </t>
  </si>
  <si>
    <t>SETOP ED-21777</t>
  </si>
  <si>
    <t>TÉCNICO EM SEGURANÇA DO TRABALHO COM ENCARGOS COMPLEMENTARES</t>
  </si>
  <si>
    <t>CAMINHONETE COM MOTOR A DIESEL, POTÊNCIA 180 CV, CABINE DUPLA, 4X4 - CHI DIURNO. AF_11/2015</t>
  </si>
  <si>
    <t>CAMINHONETE COM MOTOR A DIESEL, POTÊNCIA 180 CV, CABINE DUPLA, 4X4 - CHP DIURNO. AF_11/2015</t>
  </si>
  <si>
    <t>8.1</t>
  </si>
  <si>
    <t>8.2</t>
  </si>
  <si>
    <t>8.3</t>
  </si>
  <si>
    <t>8.4</t>
  </si>
  <si>
    <t>8.5</t>
  </si>
  <si>
    <t>Equipamento de apoio e remoção de Entulho de Construção Civil e resíduos de Roçada, Capina, Poda e Supressões</t>
  </si>
  <si>
    <t>ITENS</t>
  </si>
  <si>
    <t>PERCENTUAL (%)</t>
  </si>
  <si>
    <t xml:space="preserve">BDI = ( 1 + AC + S + G + R) * (1 + DF) * (1 + L)  - 1
                                (1 - I)  </t>
  </si>
  <si>
    <t>OBJETO: CONTRATAÇÃO EMERGENCIAL DE EMPRESA ESPECIALIZADA PARA PRESTAÇÃO DE SERVIÇO DE LIMPEZA URBANA  E ESPAÇOS INTERNOS DE PRÉDIOS PUBLICOS DA SEDE, DISTRITO, POVOADOS E LOCALIDADES DE CONSELHEIRO LAFAIETE</t>
  </si>
  <si>
    <t>ITEM</t>
  </si>
  <si>
    <t>DESCRIÇÃO DOS SERVIÇOS</t>
  </si>
  <si>
    <t>QUANTIDADE ESTIMADA NOVEMBRO - 2023</t>
  </si>
  <si>
    <t>QUANTIDADE ESTIMADA DEZEMBRO - 2023</t>
  </si>
  <si>
    <t>m²</t>
  </si>
  <si>
    <t>CHP/CHI</t>
  </si>
  <si>
    <t>m/linear</t>
  </si>
  <si>
    <t>VALOR ESTIMADO MENSAL</t>
  </si>
  <si>
    <t>UNID.</t>
  </si>
  <si>
    <t xml:space="preserve">*Composição Item 1.1 </t>
  </si>
  <si>
    <t xml:space="preserve">Composição* </t>
  </si>
  <si>
    <t xml:space="preserve">SMG Serviços Ltda </t>
  </si>
  <si>
    <t>Empresa</t>
  </si>
  <si>
    <t>Termo de Contrato n° 146/2022 - Processo Administrativo: 8861/2021  - Pregão Eletrônico 148/2021 - Prefeitura Municipal de Votorantim</t>
  </si>
  <si>
    <t xml:space="preserve">Referência </t>
  </si>
  <si>
    <t>Valor /m²</t>
  </si>
  <si>
    <t>MÉDIA</t>
  </si>
  <si>
    <t>Quant./mês</t>
  </si>
  <si>
    <t xml:space="preserve">LIMPEZA DE CONTRAPISO COM VASSOURA A SECO. </t>
  </si>
  <si>
    <t>Valor Ref. 12 meses</t>
  </si>
  <si>
    <t>Serviços em em áreas públicas, vias urbanas, inclusive distritos, localidades e povoados - Capina/Roçagem</t>
  </si>
  <si>
    <t>2.2</t>
  </si>
  <si>
    <t>Manutenção de Praças e jardins (áreas internas e externas)</t>
  </si>
  <si>
    <t>Hora</t>
  </si>
  <si>
    <t>Manutenção de Praças e jardins (jardinagem)</t>
  </si>
  <si>
    <t xml:space="preserve">HORA </t>
  </si>
  <si>
    <t xml:space="preserve">CRONOGRAMA FÍSICO X FINANCEIRO </t>
  </si>
  <si>
    <t>VALOR ESTIMADO TOTAL REF. A 12 MESES</t>
  </si>
  <si>
    <t>SETOP ED-50378</t>
  </si>
  <si>
    <t xml:space="preserve"> JARDINEIRO COM ENCARGOS COMPLEMENTARES</t>
  </si>
  <si>
    <t>Especificação das do valor de referência utilizados:</t>
  </si>
  <si>
    <t>Planilha SETOP -  Com desoneração  -  Abril/2023</t>
  </si>
  <si>
    <t>Planilha SUDECAP - Construção desonerada - Julho 2023</t>
  </si>
  <si>
    <t>TOTAL MENSAL</t>
  </si>
  <si>
    <t>TOTAL ANUAL</t>
  </si>
  <si>
    <t>SETTA Construções e Serviços Ltda</t>
  </si>
  <si>
    <t>Processo Licitatorio n°96/2023 - Contrato de Prestação de Serviço n°116/2023 -  Prefeitua Municipal de Conselheiro Lafaiete</t>
  </si>
  <si>
    <t>Processo Administrativo n°36522/2022 - Contrato n°038/2023 - Prefeitura Municipal de São João da Boa Vista</t>
  </si>
  <si>
    <t>M Construções e Seviços Ltda</t>
  </si>
  <si>
    <t>Planilha SINAP - MG 2023-08 - Desonerado - Atualizada em 14/09/2023</t>
  </si>
  <si>
    <t>QUANTIDADE ESTIMADA JANEIRO - 2024</t>
  </si>
  <si>
    <t>QUANTIDADE ESTIMADA FEVEREIRO - 2024</t>
  </si>
  <si>
    <t>QUANTIDADE ESTIMADA MARÇO - 2024</t>
  </si>
  <si>
    <t>QUANTIDADE ESTIMADA ABRIL - 2024</t>
  </si>
  <si>
    <t>QUANTIDADE ESTIMADA MAIO - 2024</t>
  </si>
  <si>
    <t>QUANTIDADE ESTIMADA JUNHO - 2024</t>
  </si>
  <si>
    <t>QUANTIDADE ESTIMADA JULHO - 2024</t>
  </si>
  <si>
    <t>QUANTIDADE ESTIMADA AGOSTO - 2024</t>
  </si>
  <si>
    <t>QUANTIDADE ESTIMADA SETEMBRO - 2024</t>
  </si>
  <si>
    <t>QUANTIDADE ESTIMADA OUTUBRO - 2024</t>
  </si>
  <si>
    <t>COMPOSIÇÃO DO BDI PARA OBRAS E SERVIÇOS</t>
  </si>
  <si>
    <t>COMPOSIÇÃO DE BDI SUGERIDA</t>
  </si>
  <si>
    <t>INTERVALOS ADMISSIVEIS SEM JUSTIFICATIVA</t>
  </si>
  <si>
    <t>COMPOSIÇÃO DE BDI ADOTADA</t>
  </si>
  <si>
    <t>R - Riscos</t>
  </si>
  <si>
    <t>DF - Despesas Financeiras</t>
  </si>
  <si>
    <t>L - Lucro</t>
  </si>
  <si>
    <t>ISS</t>
  </si>
  <si>
    <t>PIS/PASEP</t>
  </si>
  <si>
    <t>COFINS</t>
  </si>
  <si>
    <t>AC - Administração Central</t>
  </si>
  <si>
    <t>DE 0,28 até 0,75%</t>
  </si>
  <si>
    <t>DE 1,00 até 1,74%</t>
  </si>
  <si>
    <t>DE 0,94 até 1,17%</t>
  </si>
  <si>
    <t>DE 3,43 até 6,71%</t>
  </si>
  <si>
    <t xml:space="preserve">BDI </t>
  </si>
  <si>
    <t>Composição de BDI, intervalos admissíveis e fómulas de cálculo nos termos do Acórdão nº2622/2013 – TCU</t>
  </si>
  <si>
    <t>UNID</t>
  </si>
  <si>
    <t xml:space="preserve"> Varrição manual </t>
  </si>
  <si>
    <t xml:space="preserve">Serviços em em áreas públicas Capina/Roçagem  </t>
  </si>
  <si>
    <t xml:space="preserve">Remoção de Entulho de Construção Civil </t>
  </si>
  <si>
    <t>Podas e supressões arbóreas</t>
  </si>
  <si>
    <t>Serviços em áreas internas (capina/roçagem)</t>
  </si>
  <si>
    <t>DE 6,74 até 9,40%</t>
  </si>
  <si>
    <t xml:space="preserve">S+G  - Seguro + Garantia </t>
  </si>
  <si>
    <t>PLANILHA PROCESSO LICITATORIO DE LIMPEZA URBANA</t>
  </si>
  <si>
    <t>Fórmula utilizada</t>
  </si>
  <si>
    <t>Valor Ref. Unitário com BDI (24,84%)</t>
  </si>
  <si>
    <t>2.3</t>
  </si>
  <si>
    <t>RASTELAMENTO DE ÁREA COM AFASTAMENTO DE ATÉ VINTE (20)
 METROS, EXCLUSIVE CAPINA OU ROÇADA MANUAL</t>
  </si>
  <si>
    <t>SETOP ED-8143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</si>
</sst>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###,###"/>
    <numFmt numFmtId="167" formatCode="_(&quot;R$ &quot;* #,##0.00_);_(&quot;R$ &quot;* \(#,##0.00\);_(&quot;R$ &quot;* &quot;-&quot;??_);_(@_)"/>
    <numFmt numFmtId="168" formatCode="_(* #,##0_);_(* \(#,##0\);_(* &quot;-&quot;_);_(@_)"/>
    <numFmt numFmtId="169" formatCode="&quot;R$&quot;#,##0.00"/>
    <numFmt numFmtId="170" formatCode="###,###.00"/>
    <numFmt numFmtId="171" formatCode="&quot;R$&quot;\ #,##0.00"/>
    <numFmt numFmtId="172" formatCode="_-[$R$-416]\ * #,##0.00_-;\-[$R$-416]\ * #,##0.00_-;_-[$R$-416]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6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2" fillId="0" borderId="0">
      <alignment vertical="center"/>
    </xf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>
      <alignment vertical="center"/>
    </xf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8" fontId="3" fillId="0" borderId="0" applyFont="0" applyFill="0" applyBorder="0" applyAlignment="0" applyProtection="0"/>
    <xf numFmtId="44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3" fillId="0" borderId="0" quotePrefix="1" applyFont="0" applyFill="0" applyBorder="0" applyAlignment="0">
      <protection locked="0"/>
    </xf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44" fontId="0" fillId="0" borderId="0" xfId="52" applyFont="1"/>
    <xf numFmtId="49" fontId="8" fillId="0" borderId="0" xfId="0" applyNumberFormat="1" applyFont="1" applyAlignment="1">
      <alignment horizontal="left" vertical="center" wrapText="1" readingOrder="1"/>
    </xf>
    <xf numFmtId="4" fontId="8" fillId="0" borderId="0" xfId="0" applyNumberFormat="1" applyFont="1" applyAlignment="1">
      <alignment horizontal="right" vertical="center" wrapText="1" readingOrder="1"/>
    </xf>
    <xf numFmtId="0" fontId="0" fillId="0" borderId="0" xfId="0" applyAlignment="1">
      <alignment wrapText="1"/>
    </xf>
    <xf numFmtId="169" fontId="0" fillId="0" borderId="0" xfId="0" applyNumberFormat="1" applyAlignment="1">
      <alignment horizontal="center" vertical="center" wrapText="1"/>
    </xf>
    <xf numFmtId="169" fontId="0" fillId="3" borderId="0" xfId="0" applyNumberFormat="1" applyFill="1" applyAlignment="1">
      <alignment horizontal="center" vertical="center"/>
    </xf>
    <xf numFmtId="0" fontId="0" fillId="3" borderId="0" xfId="0" applyFill="1"/>
    <xf numFmtId="49" fontId="8" fillId="0" borderId="0" xfId="0" applyNumberFormat="1" applyFont="1" applyAlignment="1">
      <alignment vertical="center" wrapText="1" readingOrder="1"/>
    </xf>
    <xf numFmtId="0" fontId="0" fillId="0" borderId="0" xfId="0" applyAlignment="1">
      <alignment horizontal="left"/>
    </xf>
    <xf numFmtId="171" fontId="0" fillId="0" borderId="0" xfId="0" applyNumberFormat="1"/>
    <xf numFmtId="0" fontId="10" fillId="0" borderId="0" xfId="0" applyFont="1"/>
    <xf numFmtId="44" fontId="0" fillId="0" borderId="0" xfId="52" applyFont="1" applyAlignment="1">
      <alignment horizontal="center" vertical="center" wrapText="1"/>
    </xf>
    <xf numFmtId="0" fontId="4" fillId="0" borderId="0" xfId="0" applyFont="1"/>
    <xf numFmtId="171" fontId="4" fillId="0" borderId="0" xfId="0" applyNumberFormat="1" applyFont="1"/>
    <xf numFmtId="44" fontId="0" fillId="0" borderId="0" xfId="0" applyNumberFormat="1"/>
    <xf numFmtId="44" fontId="0" fillId="0" borderId="1" xfId="52" applyFont="1" applyBorder="1" applyAlignment="1">
      <alignment vertical="center"/>
    </xf>
    <xf numFmtId="44" fontId="0" fillId="0" borderId="0" xfId="52" applyFont="1" applyBorder="1"/>
    <xf numFmtId="49" fontId="13" fillId="0" borderId="1" xfId="0" applyNumberFormat="1" applyFont="1" applyBorder="1" applyAlignment="1">
      <alignment horizontal="left" vertical="center" wrapText="1" readingOrder="1"/>
    </xf>
    <xf numFmtId="44" fontId="9" fillId="0" borderId="1" xfId="52" applyFont="1" applyBorder="1"/>
    <xf numFmtId="44" fontId="14" fillId="0" borderId="1" xfId="52" applyFont="1" applyBorder="1" applyAlignment="1">
      <alignment horizontal="center" vertical="center" wrapText="1"/>
    </xf>
    <xf numFmtId="44" fontId="14" fillId="3" borderId="4" xfId="52" applyFont="1" applyFill="1" applyBorder="1" applyAlignment="1">
      <alignment horizontal="center" vertical="center" wrapText="1"/>
    </xf>
    <xf numFmtId="44" fontId="14" fillId="0" borderId="4" xfId="52" applyFont="1" applyBorder="1" applyAlignment="1">
      <alignment horizontal="center" vertical="center" wrapText="1"/>
    </xf>
    <xf numFmtId="0" fontId="14" fillId="3" borderId="12" xfId="5" applyFont="1" applyFill="1" applyBorder="1" applyAlignment="1">
      <alignment horizontal="center" vertical="center" wrapText="1"/>
    </xf>
    <xf numFmtId="0" fontId="14" fillId="2" borderId="11" xfId="5" applyFont="1" applyFill="1" applyBorder="1" applyAlignment="1">
      <alignment horizontal="center" vertical="center"/>
    </xf>
    <xf numFmtId="0" fontId="15" fillId="0" borderId="11" xfId="5" applyFont="1" applyBorder="1" applyAlignment="1">
      <alignment horizontal="center" vertical="center"/>
    </xf>
    <xf numFmtId="0" fontId="15" fillId="0" borderId="2" xfId="5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vertical="center"/>
    </xf>
    <xf numFmtId="0" fontId="15" fillId="0" borderId="2" xfId="5" applyFont="1" applyBorder="1" applyAlignment="1">
      <alignment horizontal="center" vertical="center"/>
    </xf>
    <xf numFmtId="44" fontId="15" fillId="0" borderId="1" xfId="52" applyFont="1" applyBorder="1" applyAlignment="1">
      <alignment horizontal="center" vertical="center" wrapText="1"/>
    </xf>
    <xf numFmtId="44" fontId="15" fillId="0" borderId="4" xfId="52" applyFont="1" applyBorder="1" applyAlignment="1">
      <alignment horizontal="center" vertical="center" wrapText="1"/>
    </xf>
    <xf numFmtId="44" fontId="15" fillId="0" borderId="12" xfId="5" applyNumberFormat="1" applyFont="1" applyBorder="1" applyAlignment="1">
      <alignment horizontal="center" vertical="center" wrapText="1"/>
    </xf>
    <xf numFmtId="44" fontId="14" fillId="3" borderId="12" xfId="52" quotePrefix="1" applyFont="1" applyFill="1" applyBorder="1" applyAlignment="1">
      <alignment horizontal="center" vertical="center"/>
    </xf>
    <xf numFmtId="166" fontId="14" fillId="2" borderId="11" xfId="5" applyNumberFormat="1" applyFont="1" applyFill="1" applyBorder="1" applyAlignment="1">
      <alignment horizontal="center" vertical="center"/>
    </xf>
    <xf numFmtId="166" fontId="15" fillId="0" borderId="11" xfId="5" applyNumberFormat="1" applyFont="1" applyBorder="1" applyAlignment="1">
      <alignment horizontal="center" vertical="center"/>
    </xf>
    <xf numFmtId="166" fontId="15" fillId="0" borderId="1" xfId="5" applyNumberFormat="1" applyFont="1" applyBorder="1" applyAlignment="1">
      <alignment horizontal="center" vertical="center" wrapText="1"/>
    </xf>
    <xf numFmtId="170" fontId="15" fillId="0" borderId="1" xfId="5" applyNumberFormat="1" applyFont="1" applyBorder="1" applyAlignment="1">
      <alignment horizontal="center" vertical="center"/>
    </xf>
    <xf numFmtId="2" fontId="15" fillId="0" borderId="1" xfId="5" applyNumberFormat="1" applyFont="1" applyBorder="1" applyAlignment="1">
      <alignment horizontal="center" vertical="center" wrapText="1"/>
    </xf>
    <xf numFmtId="44" fontId="15" fillId="0" borderId="1" xfId="52" quotePrefix="1" applyFont="1" applyBorder="1" applyAlignment="1">
      <alignment horizontal="center" vertical="center"/>
    </xf>
    <xf numFmtId="44" fontId="15" fillId="0" borderId="12" xfId="52" quotePrefix="1" applyFont="1" applyBorder="1" applyAlignment="1">
      <alignment horizontal="center" vertical="center"/>
    </xf>
    <xf numFmtId="170" fontId="14" fillId="3" borderId="1" xfId="5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3" fontId="15" fillId="0" borderId="1" xfId="0" applyNumberFormat="1" applyFont="1" applyBorder="1" applyAlignment="1">
      <alignment horizontal="center" vertical="center"/>
    </xf>
    <xf numFmtId="44" fontId="15" fillId="0" borderId="1" xfId="52" applyFont="1" applyBorder="1" applyAlignment="1">
      <alignment horizontal="center" vertical="center"/>
    </xf>
    <xf numFmtId="44" fontId="15" fillId="0" borderId="1" xfId="52" applyFont="1" applyBorder="1" applyAlignment="1">
      <alignment vertical="center"/>
    </xf>
    <xf numFmtId="172" fontId="15" fillId="0" borderId="1" xfId="52" quotePrefix="1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4" fontId="15" fillId="0" borderId="1" xfId="52" quotePrefix="1" applyFont="1" applyFill="1" applyBorder="1" applyAlignment="1">
      <alignment horizontal="center" vertical="center"/>
    </xf>
    <xf numFmtId="44" fontId="15" fillId="0" borderId="12" xfId="52" quotePrefix="1" applyFont="1" applyFill="1" applyBorder="1" applyAlignment="1">
      <alignment horizontal="center" vertical="center"/>
    </xf>
    <xf numFmtId="44" fontId="14" fillId="0" borderId="1" xfId="5" applyNumberFormat="1" applyFont="1" applyBorder="1" applyAlignment="1">
      <alignment vertical="center"/>
    </xf>
    <xf numFmtId="44" fontId="14" fillId="0" borderId="12" xfId="52" applyFont="1" applyBorder="1" applyAlignment="1">
      <alignment horizontal="center" vertical="center"/>
    </xf>
    <xf numFmtId="166" fontId="15" fillId="0" borderId="15" xfId="5" applyNumberFormat="1" applyFont="1" applyBorder="1" applyAlignment="1">
      <alignment horizontal="center" vertical="center"/>
    </xf>
    <xf numFmtId="166" fontId="15" fillId="0" borderId="16" xfId="5" applyNumberFormat="1" applyFont="1" applyBorder="1" applyAlignment="1">
      <alignment horizontal="center" vertical="center" wrapText="1"/>
    </xf>
    <xf numFmtId="170" fontId="15" fillId="0" borderId="16" xfId="5" applyNumberFormat="1" applyFont="1" applyBorder="1" applyAlignment="1">
      <alignment horizontal="center" vertical="center"/>
    </xf>
    <xf numFmtId="2" fontId="15" fillId="0" borderId="16" xfId="5" applyNumberFormat="1" applyFont="1" applyBorder="1" applyAlignment="1">
      <alignment horizontal="center" vertical="center" wrapText="1"/>
    </xf>
    <xf numFmtId="44" fontId="15" fillId="0" borderId="16" xfId="52" quotePrefix="1" applyFont="1" applyFill="1" applyBorder="1" applyAlignment="1">
      <alignment horizontal="center" vertical="center"/>
    </xf>
    <xf numFmtId="44" fontId="15" fillId="0" borderId="22" xfId="52" quotePrefix="1" applyFont="1" applyFill="1" applyBorder="1" applyAlignment="1">
      <alignment horizontal="center" vertical="center"/>
    </xf>
    <xf numFmtId="44" fontId="15" fillId="0" borderId="17" xfId="52" quotePrefix="1" applyFont="1" applyBorder="1" applyAlignment="1">
      <alignment horizontal="center" vertical="center"/>
    </xf>
    <xf numFmtId="44" fontId="14" fillId="0" borderId="19" xfId="52" quotePrefix="1" applyFont="1" applyBorder="1" applyAlignment="1">
      <alignment horizontal="center" vertical="center"/>
    </xf>
    <xf numFmtId="166" fontId="15" fillId="0" borderId="1" xfId="5" applyNumberFormat="1" applyFont="1" applyBorder="1" applyAlignment="1">
      <alignment horizontal="center" vertical="center"/>
    </xf>
    <xf numFmtId="170" fontId="15" fillId="3" borderId="1" xfId="5" applyNumberFormat="1" applyFont="1" applyFill="1" applyBorder="1" applyAlignment="1">
      <alignment horizontal="center" vertical="center" wrapText="1"/>
    </xf>
    <xf numFmtId="170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170" fontId="15" fillId="3" borderId="1" xfId="0" applyNumberFormat="1" applyFont="1" applyFill="1" applyBorder="1" applyAlignment="1">
      <alignment horizontal="center" vertical="center" wrapText="1"/>
    </xf>
    <xf numFmtId="44" fontId="14" fillId="0" borderId="2" xfId="5" applyNumberFormat="1" applyFont="1" applyBorder="1" applyAlignment="1">
      <alignment vertical="center"/>
    </xf>
    <xf numFmtId="44" fontId="17" fillId="0" borderId="1" xfId="52" applyFont="1" applyBorder="1" applyAlignment="1">
      <alignment horizontal="center" vertical="center"/>
    </xf>
    <xf numFmtId="2" fontId="15" fillId="0" borderId="1" xfId="5" applyNumberFormat="1" applyFont="1" applyBorder="1" applyAlignment="1">
      <alignment horizontal="left" vertical="center" wrapText="1"/>
    </xf>
    <xf numFmtId="0" fontId="15" fillId="0" borderId="2" xfId="5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2" fontId="16" fillId="0" borderId="1" xfId="5" applyNumberFormat="1" applyFont="1" applyBorder="1" applyAlignment="1">
      <alignment horizontal="center" vertical="center" wrapText="1"/>
    </xf>
    <xf numFmtId="17" fontId="6" fillId="0" borderId="0" xfId="5" applyNumberFormat="1" applyFont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2" fontId="15" fillId="0" borderId="16" xfId="5" applyNumberFormat="1" applyFont="1" applyBorder="1" applyAlignment="1">
      <alignment horizontal="left" vertical="center" wrapText="1"/>
    </xf>
    <xf numFmtId="10" fontId="0" fillId="0" borderId="0" xfId="0" applyNumberForma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0" fontId="11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44" fontId="20" fillId="0" borderId="1" xfId="5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0" borderId="1" xfId="52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4" fontId="22" fillId="3" borderId="1" xfId="0" applyNumberFormat="1" applyFont="1" applyFill="1" applyBorder="1" applyAlignment="1">
      <alignment horizontal="center" vertical="center" wrapText="1"/>
    </xf>
    <xf numFmtId="44" fontId="22" fillId="0" borderId="1" xfId="52" applyFont="1" applyFill="1" applyBorder="1" applyAlignment="1">
      <alignment horizontal="center" vertical="center" wrapText="1"/>
    </xf>
    <xf numFmtId="44" fontId="21" fillId="0" borderId="1" xfId="52" applyFont="1" applyFill="1" applyBorder="1" applyAlignment="1">
      <alignment horizontal="center" vertical="center" wrapText="1"/>
    </xf>
    <xf numFmtId="44" fontId="22" fillId="0" borderId="1" xfId="0" applyNumberFormat="1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/>
    </xf>
    <xf numFmtId="0" fontId="14" fillId="0" borderId="25" xfId="5" applyFont="1" applyBorder="1" applyAlignment="1">
      <alignment horizontal="center" vertical="center" wrapText="1"/>
    </xf>
    <xf numFmtId="0" fontId="14" fillId="0" borderId="25" xfId="5" applyFont="1" applyBorder="1" applyAlignment="1">
      <alignment horizontal="center" vertical="center"/>
    </xf>
    <xf numFmtId="0" fontId="14" fillId="0" borderId="14" xfId="5" applyFont="1" applyBorder="1" applyAlignment="1">
      <alignment horizontal="right" vertical="center"/>
    </xf>
    <xf numFmtId="0" fontId="14" fillId="0" borderId="3" xfId="5" applyFont="1" applyBorder="1" applyAlignment="1">
      <alignment horizontal="right" vertical="center"/>
    </xf>
    <xf numFmtId="0" fontId="14" fillId="0" borderId="2" xfId="5" applyFont="1" applyBorder="1" applyAlignment="1">
      <alignment horizontal="right" vertical="center"/>
    </xf>
    <xf numFmtId="2" fontId="14" fillId="2" borderId="4" xfId="5" applyNumberFormat="1" applyFont="1" applyFill="1" applyBorder="1" applyAlignment="1">
      <alignment horizontal="left" vertical="center" wrapText="1"/>
    </xf>
    <xf numFmtId="2" fontId="14" fillId="2" borderId="3" xfId="5" applyNumberFormat="1" applyFont="1" applyFill="1" applyBorder="1" applyAlignment="1">
      <alignment horizontal="left" vertical="center" wrapText="1"/>
    </xf>
    <xf numFmtId="2" fontId="14" fillId="2" borderId="13" xfId="5" applyNumberFormat="1" applyFont="1" applyFill="1" applyBorder="1" applyAlignment="1">
      <alignment horizontal="left" vertical="center" wrapText="1"/>
    </xf>
    <xf numFmtId="170" fontId="14" fillId="3" borderId="20" xfId="5" applyNumberFormat="1" applyFont="1" applyFill="1" applyBorder="1" applyAlignment="1">
      <alignment horizontal="center" vertical="center"/>
    </xf>
    <xf numFmtId="170" fontId="14" fillId="3" borderId="21" xfId="5" applyNumberFormat="1" applyFont="1" applyFill="1" applyBorder="1" applyAlignment="1">
      <alignment horizontal="center" vertical="center"/>
    </xf>
    <xf numFmtId="0" fontId="14" fillId="0" borderId="4" xfId="5" applyFont="1" applyBorder="1" applyAlignment="1">
      <alignment horizontal="center" vertical="center"/>
    </xf>
    <xf numFmtId="0" fontId="14" fillId="0" borderId="3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  <xf numFmtId="0" fontId="14" fillId="0" borderId="14" xfId="5" applyFont="1" applyBorder="1" applyAlignment="1">
      <alignment horizontal="center" vertical="center"/>
    </xf>
    <xf numFmtId="169" fontId="0" fillId="0" borderId="18" xfId="0" applyNumberFormat="1" applyBorder="1" applyAlignment="1">
      <alignment horizontal="center" vertical="center" wrapText="1"/>
    </xf>
    <xf numFmtId="169" fontId="0" fillId="0" borderId="0" xfId="0" applyNumberFormat="1" applyAlignment="1">
      <alignment horizontal="center" vertical="center" wrapText="1"/>
    </xf>
    <xf numFmtId="169" fontId="0" fillId="0" borderId="18" xfId="0" applyNumberFormat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/>
    </xf>
    <xf numFmtId="17" fontId="6" fillId="0" borderId="23" xfId="5" applyNumberFormat="1" applyFont="1" applyBorder="1" applyAlignment="1">
      <alignment horizontal="center" vertical="center" wrapText="1"/>
    </xf>
    <xf numFmtId="17" fontId="6" fillId="0" borderId="24" xfId="5" applyNumberFormat="1" applyFont="1" applyBorder="1" applyAlignment="1">
      <alignment horizontal="center" vertical="center" wrapText="1"/>
    </xf>
    <xf numFmtId="17" fontId="6" fillId="0" borderId="24" xfId="5" quotePrefix="1" applyNumberFormat="1" applyFont="1" applyBorder="1" applyAlignment="1">
      <alignment horizontal="center" vertical="center" wrapText="1"/>
    </xf>
    <xf numFmtId="17" fontId="6" fillId="0" borderId="5" xfId="5" quotePrefix="1" applyNumberFormat="1" applyFont="1" applyBorder="1" applyAlignment="1">
      <alignment horizontal="center" vertical="center" wrapText="1"/>
    </xf>
    <xf numFmtId="17" fontId="6" fillId="0" borderId="10" xfId="5" quotePrefix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4" fillId="2" borderId="4" xfId="5" applyFont="1" applyFill="1" applyBorder="1" applyAlignment="1">
      <alignment horizontal="left" vertical="center"/>
    </xf>
    <xf numFmtId="0" fontId="14" fillId="2" borderId="3" xfId="5" applyFont="1" applyFill="1" applyBorder="1" applyAlignment="1">
      <alignment horizontal="left" vertical="center"/>
    </xf>
    <xf numFmtId="0" fontId="14" fillId="2" borderId="13" xfId="5" applyFont="1" applyFill="1" applyBorder="1" applyAlignment="1">
      <alignment horizontal="left" vertical="center"/>
    </xf>
    <xf numFmtId="166" fontId="14" fillId="3" borderId="14" xfId="5" applyNumberFormat="1" applyFont="1" applyFill="1" applyBorder="1" applyAlignment="1">
      <alignment horizontal="center" vertical="center"/>
    </xf>
    <xf numFmtId="166" fontId="14" fillId="3" borderId="3" xfId="5" applyNumberFormat="1" applyFont="1" applyFill="1" applyBorder="1" applyAlignment="1">
      <alignment horizontal="center" vertical="center"/>
    </xf>
    <xf numFmtId="170" fontId="14" fillId="3" borderId="14" xfId="5" applyNumberFormat="1" applyFont="1" applyFill="1" applyBorder="1" applyAlignment="1">
      <alignment horizontal="center" vertical="center"/>
    </xf>
    <xf numFmtId="170" fontId="14" fillId="3" borderId="3" xfId="5" applyNumberFormat="1" applyFont="1" applyFill="1" applyBorder="1" applyAlignment="1">
      <alignment horizontal="center" vertical="center"/>
    </xf>
    <xf numFmtId="17" fontId="6" fillId="0" borderId="1" xfId="5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center" vertical="center" wrapText="1" readingOrder="1"/>
    </xf>
    <xf numFmtId="49" fontId="13" fillId="0" borderId="2" xfId="0" applyNumberFormat="1" applyFont="1" applyBorder="1" applyAlignment="1">
      <alignment horizontal="center" vertical="center" wrapText="1" readingOrder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7" fontId="18" fillId="0" borderId="14" xfId="5" applyNumberFormat="1" applyFont="1" applyBorder="1" applyAlignment="1">
      <alignment horizontal="center" vertical="center" wrapText="1"/>
    </xf>
    <xf numFmtId="17" fontId="18" fillId="0" borderId="3" xfId="5" applyNumberFormat="1" applyFont="1" applyBorder="1" applyAlignment="1">
      <alignment horizontal="center" vertical="center" wrapText="1"/>
    </xf>
    <xf numFmtId="17" fontId="18" fillId="0" borderId="2" xfId="5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</cellXfs>
  <cellStyles count="53">
    <cellStyle name="Moeda" xfId="52" builtinId="4"/>
    <cellStyle name="Moeda 10" xfId="40" xr:uid="{00000000-0005-0000-0000-000001000000}"/>
    <cellStyle name="Moeda 11" xfId="46" xr:uid="{00000000-0005-0000-0000-000002000000}"/>
    <cellStyle name="Moeda 12" xfId="2" xr:uid="{00000000-0005-0000-0000-000003000000}"/>
    <cellStyle name="Moeda 2" xfId="6" xr:uid="{00000000-0005-0000-0000-000004000000}"/>
    <cellStyle name="Moeda 2 2" xfId="42" xr:uid="{00000000-0005-0000-0000-000005000000}"/>
    <cellStyle name="Moeda 3" xfId="12" xr:uid="{00000000-0005-0000-0000-000006000000}"/>
    <cellStyle name="Moeda 3 2" xfId="14" xr:uid="{00000000-0005-0000-0000-000007000000}"/>
    <cellStyle name="Moeda 4" xfId="19" xr:uid="{00000000-0005-0000-0000-000008000000}"/>
    <cellStyle name="Moeda 5" xfId="23" xr:uid="{00000000-0005-0000-0000-000009000000}"/>
    <cellStyle name="Moeda 6" xfId="17" xr:uid="{00000000-0005-0000-0000-00000A000000}"/>
    <cellStyle name="Moeda 6 2" xfId="21" xr:uid="{00000000-0005-0000-0000-00000B000000}"/>
    <cellStyle name="Moeda 6 3" xfId="31" xr:uid="{00000000-0005-0000-0000-00000C000000}"/>
    <cellStyle name="Moeda 6 3 2" xfId="37" xr:uid="{00000000-0005-0000-0000-00000D000000}"/>
    <cellStyle name="Moeda 7" xfId="34" xr:uid="{00000000-0005-0000-0000-00000E000000}"/>
    <cellStyle name="Moeda 8" xfId="35" xr:uid="{00000000-0005-0000-0000-00000F000000}"/>
    <cellStyle name="Moeda 9" xfId="36" xr:uid="{00000000-0005-0000-0000-000010000000}"/>
    <cellStyle name="Normal" xfId="0" builtinId="0"/>
    <cellStyle name="Normal 10" xfId="43" xr:uid="{00000000-0005-0000-0000-000012000000}"/>
    <cellStyle name="Normal 11" xfId="48" xr:uid="{00000000-0005-0000-0000-000013000000}"/>
    <cellStyle name="Normal 12" xfId="50" xr:uid="{00000000-0005-0000-0000-000014000000}"/>
    <cellStyle name="Normal 13" xfId="51" xr:uid="{00000000-0005-0000-0000-000015000000}"/>
    <cellStyle name="Normal 14" xfId="1" xr:uid="{00000000-0005-0000-0000-000016000000}"/>
    <cellStyle name="Normal 2" xfId="8" xr:uid="{00000000-0005-0000-0000-000017000000}"/>
    <cellStyle name="Normal 2 2" xfId="13" xr:uid="{00000000-0005-0000-0000-000018000000}"/>
    <cellStyle name="Normal 2 3" xfId="24" xr:uid="{00000000-0005-0000-0000-000019000000}"/>
    <cellStyle name="Normal 2 4" xfId="25" xr:uid="{00000000-0005-0000-0000-00001A000000}"/>
    <cellStyle name="Normal 2 5" xfId="45" xr:uid="{00000000-0005-0000-0000-00001B000000}"/>
    <cellStyle name="Normal 3" xfId="4" xr:uid="{00000000-0005-0000-0000-00001C000000}"/>
    <cellStyle name="Normal 3 2" xfId="10" xr:uid="{00000000-0005-0000-0000-00001D000000}"/>
    <cellStyle name="Normal 4" xfId="9" xr:uid="{00000000-0005-0000-0000-00001E000000}"/>
    <cellStyle name="Normal 4 2" xfId="15" xr:uid="{00000000-0005-0000-0000-00001F000000}"/>
    <cellStyle name="Normal 5" xfId="11" xr:uid="{00000000-0005-0000-0000-000020000000}"/>
    <cellStyle name="Normal 6" xfId="18" xr:uid="{00000000-0005-0000-0000-000021000000}"/>
    <cellStyle name="Normal 7" xfId="39" xr:uid="{00000000-0005-0000-0000-000022000000}"/>
    <cellStyle name="Normal 8" xfId="26" xr:uid="{00000000-0005-0000-0000-000023000000}"/>
    <cellStyle name="Normal 8 2" xfId="44" xr:uid="{00000000-0005-0000-0000-000024000000}"/>
    <cellStyle name="Normal 9" xfId="16" xr:uid="{00000000-0005-0000-0000-000025000000}"/>
    <cellStyle name="Normal 9 2" xfId="32" xr:uid="{00000000-0005-0000-0000-000026000000}"/>
    <cellStyle name="Normal 9 2 2" xfId="38" xr:uid="{00000000-0005-0000-0000-000027000000}"/>
    <cellStyle name="Normal_Planilha de apresentação - coleta + veículos - licitação - janeiro 2006 - Lote 2" xfId="5" xr:uid="{00000000-0005-0000-0000-000028000000}"/>
    <cellStyle name="Porcentagem 2" xfId="7" xr:uid="{00000000-0005-0000-0000-000029000000}"/>
    <cellStyle name="Porcentagem 2 2" xfId="20" xr:uid="{00000000-0005-0000-0000-00002A000000}"/>
    <cellStyle name="Porcentagem 3" xfId="22" xr:uid="{00000000-0005-0000-0000-00002B000000}"/>
    <cellStyle name="Porcentagem 4" xfId="41" xr:uid="{00000000-0005-0000-0000-00002C000000}"/>
    <cellStyle name="Porcentagem 5" xfId="3" xr:uid="{00000000-0005-0000-0000-00002D000000}"/>
    <cellStyle name="Separador de milhares [0] 2" xfId="33" xr:uid="{00000000-0005-0000-0000-00002E000000}"/>
    <cellStyle name="Separador de milhares 2" xfId="27" xr:uid="{00000000-0005-0000-0000-00002F000000}"/>
    <cellStyle name="Separador de milhares 3" xfId="28" xr:uid="{00000000-0005-0000-0000-000030000000}"/>
    <cellStyle name="Vírgula 2" xfId="29" xr:uid="{00000000-0005-0000-0000-000031000000}"/>
    <cellStyle name="Vírgula 3" xfId="30" xr:uid="{00000000-0005-0000-0000-000032000000}"/>
    <cellStyle name="Vírgula 4" xfId="47" xr:uid="{00000000-0005-0000-0000-000033000000}"/>
    <cellStyle name="Vírgula 5" xfId="49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showGridLines="0" topLeftCell="A23" zoomScale="70" zoomScaleNormal="70" workbookViewId="0">
      <selection activeCell="E21" sqref="E21"/>
    </sheetView>
  </sheetViews>
  <sheetFormatPr defaultRowHeight="14.4" x14ac:dyDescent="0.3"/>
  <cols>
    <col min="1" max="1" width="7.33203125" customWidth="1"/>
    <col min="2" max="2" width="12.5546875" style="6" customWidth="1"/>
    <col min="3" max="3" width="10" customWidth="1"/>
    <col min="4" max="4" width="7.33203125" customWidth="1"/>
    <col min="5" max="5" width="43.88671875" style="1" customWidth="1"/>
    <col min="6" max="6" width="11.5546875" style="3" customWidth="1"/>
    <col min="7" max="7" width="12.5546875" style="3" customWidth="1"/>
    <col min="8" max="8" width="14.5546875" style="3" customWidth="1"/>
    <col min="9" max="9" width="20" bestFit="1" customWidth="1"/>
    <col min="10" max="10" width="12.44140625" customWidth="1"/>
    <col min="12" max="12" width="13.33203125" bestFit="1" customWidth="1"/>
    <col min="13" max="13" width="14.44140625" bestFit="1" customWidth="1"/>
    <col min="14" max="14" width="10.44140625" bestFit="1" customWidth="1"/>
    <col min="17" max="17" width="22" customWidth="1"/>
  </cols>
  <sheetData>
    <row r="1" spans="1:13" ht="16.2" thickBot="1" x14ac:dyDescent="0.35">
      <c r="A1" s="124" t="s">
        <v>163</v>
      </c>
      <c r="B1" s="125"/>
      <c r="C1" s="125"/>
      <c r="D1" s="125"/>
      <c r="E1" s="125"/>
      <c r="F1" s="125"/>
      <c r="G1" s="125"/>
      <c r="H1" s="125"/>
      <c r="I1" s="126"/>
    </row>
    <row r="2" spans="1:13" ht="27.75" customHeight="1" x14ac:dyDescent="0.3">
      <c r="A2" s="115" t="s">
        <v>6</v>
      </c>
      <c r="B2" s="116"/>
      <c r="C2" s="117"/>
      <c r="D2" s="117"/>
      <c r="E2" s="117"/>
      <c r="F2" s="118"/>
      <c r="G2" s="118"/>
      <c r="H2" s="118"/>
      <c r="I2" s="119"/>
    </row>
    <row r="3" spans="1:13" ht="27.75" customHeight="1" x14ac:dyDescent="0.3">
      <c r="A3" s="134" t="s">
        <v>118</v>
      </c>
      <c r="B3" s="134"/>
      <c r="C3" s="134"/>
      <c r="D3" s="134"/>
      <c r="E3" s="134"/>
      <c r="F3" s="75"/>
      <c r="G3" s="75"/>
      <c r="H3" s="75"/>
      <c r="I3" s="75"/>
    </row>
    <row r="4" spans="1:13" x14ac:dyDescent="0.3">
      <c r="A4" s="76" t="s">
        <v>119</v>
      </c>
      <c r="B4" s="77"/>
      <c r="C4" s="76"/>
      <c r="D4" s="76"/>
      <c r="E4" s="78"/>
      <c r="F4" s="19"/>
      <c r="G4" s="19"/>
      <c r="H4" s="19"/>
    </row>
    <row r="5" spans="1:13" x14ac:dyDescent="0.3">
      <c r="A5" s="114" t="s">
        <v>127</v>
      </c>
      <c r="B5" s="114"/>
      <c r="C5" s="114"/>
      <c r="D5" s="114"/>
      <c r="E5" s="114"/>
      <c r="F5" s="19"/>
      <c r="G5" s="19"/>
      <c r="H5" s="19"/>
    </row>
    <row r="6" spans="1:13" x14ac:dyDescent="0.3">
      <c r="A6" s="114" t="s">
        <v>120</v>
      </c>
      <c r="B6" s="114"/>
      <c r="C6" s="114"/>
      <c r="D6" s="114"/>
      <c r="E6" s="114"/>
      <c r="F6" s="19"/>
      <c r="G6" s="19"/>
      <c r="H6" s="19"/>
    </row>
    <row r="7" spans="1:13" ht="34.5" customHeight="1" x14ac:dyDescent="0.3">
      <c r="A7" s="95" t="s">
        <v>0</v>
      </c>
      <c r="B7" s="96" t="s">
        <v>7</v>
      </c>
      <c r="C7" s="97" t="s">
        <v>105</v>
      </c>
      <c r="D7" s="97" t="s">
        <v>1</v>
      </c>
      <c r="E7" s="97" t="s">
        <v>2</v>
      </c>
      <c r="F7" s="22" t="s">
        <v>3</v>
      </c>
      <c r="G7" s="23" t="s">
        <v>165</v>
      </c>
      <c r="H7" s="24" t="s">
        <v>4</v>
      </c>
      <c r="I7" s="25" t="s">
        <v>107</v>
      </c>
    </row>
    <row r="8" spans="1:13" x14ac:dyDescent="0.3">
      <c r="A8" s="26" t="s">
        <v>21</v>
      </c>
      <c r="B8" s="127" t="s">
        <v>20</v>
      </c>
      <c r="C8" s="128"/>
      <c r="D8" s="128"/>
      <c r="E8" s="128"/>
      <c r="F8" s="128"/>
      <c r="G8" s="128"/>
      <c r="H8" s="128"/>
      <c r="I8" s="129"/>
    </row>
    <row r="9" spans="1:13" ht="27.75" customHeight="1" x14ac:dyDescent="0.3">
      <c r="A9" s="27" t="s">
        <v>30</v>
      </c>
      <c r="B9" s="28" t="s">
        <v>98</v>
      </c>
      <c r="C9" s="29">
        <v>1500000</v>
      </c>
      <c r="D9" s="30" t="s">
        <v>8</v>
      </c>
      <c r="E9" s="72" t="s">
        <v>106</v>
      </c>
      <c r="F9" s="31">
        <v>0.17</v>
      </c>
      <c r="G9" s="32">
        <f>F9+F9*24.84%</f>
        <v>0.21222800000000003</v>
      </c>
      <c r="H9" s="32">
        <f>G9*C9</f>
        <v>318342.00000000006</v>
      </c>
      <c r="I9" s="33">
        <f>H9*12</f>
        <v>3820104.0000000009</v>
      </c>
      <c r="J9" s="80"/>
    </row>
    <row r="10" spans="1:13" s="9" customFormat="1" ht="12.75" customHeight="1" x14ac:dyDescent="0.3">
      <c r="A10" s="130" t="s">
        <v>5</v>
      </c>
      <c r="B10" s="131"/>
      <c r="C10" s="131"/>
      <c r="D10" s="131"/>
      <c r="E10" s="131"/>
      <c r="F10" s="131"/>
      <c r="G10" s="131"/>
      <c r="H10" s="24">
        <f>H9</f>
        <v>318342.00000000006</v>
      </c>
      <c r="I10" s="34">
        <f>SUM(I9:I9)</f>
        <v>3820104.0000000009</v>
      </c>
      <c r="J10" s="8"/>
    </row>
    <row r="11" spans="1:13" ht="27.75" customHeight="1" x14ac:dyDescent="0.3">
      <c r="A11" s="35" t="s">
        <v>22</v>
      </c>
      <c r="B11" s="101" t="s">
        <v>108</v>
      </c>
      <c r="C11" s="102"/>
      <c r="D11" s="102"/>
      <c r="E11" s="102"/>
      <c r="F11" s="102"/>
      <c r="G11" s="102"/>
      <c r="H11" s="102"/>
      <c r="I11" s="103"/>
      <c r="J11" s="2"/>
    </row>
    <row r="12" spans="1:13" ht="24" x14ac:dyDescent="0.3">
      <c r="A12" s="36" t="s">
        <v>29</v>
      </c>
      <c r="B12" s="37" t="s">
        <v>9</v>
      </c>
      <c r="C12" s="38">
        <v>180000</v>
      </c>
      <c r="D12" s="37" t="s">
        <v>8</v>
      </c>
      <c r="E12" s="71" t="s">
        <v>10</v>
      </c>
      <c r="F12" s="40">
        <v>1.18</v>
      </c>
      <c r="G12" s="40">
        <f>F12+F12*24.84%</f>
        <v>1.473112</v>
      </c>
      <c r="H12" s="40">
        <f>G12*C12</f>
        <v>265160.15999999997</v>
      </c>
      <c r="I12" s="41">
        <f>H12*12</f>
        <v>3181921.92</v>
      </c>
      <c r="J12" s="2"/>
      <c r="M12" s="17"/>
    </row>
    <row r="13" spans="1:13" ht="24" x14ac:dyDescent="0.3">
      <c r="A13" s="36" t="s">
        <v>109</v>
      </c>
      <c r="B13" s="37" t="s">
        <v>11</v>
      </c>
      <c r="C13" s="38">
        <v>180000</v>
      </c>
      <c r="D13" s="37" t="s">
        <v>8</v>
      </c>
      <c r="E13" s="39" t="s">
        <v>18</v>
      </c>
      <c r="F13" s="40">
        <v>0.17</v>
      </c>
      <c r="G13" s="40">
        <f>F13+F13*24.84%</f>
        <v>0.21222800000000003</v>
      </c>
      <c r="H13" s="40">
        <f>G13*C13</f>
        <v>38201.040000000008</v>
      </c>
      <c r="I13" s="41">
        <f>H13*12</f>
        <v>458412.4800000001</v>
      </c>
      <c r="J13" s="2"/>
      <c r="M13" s="17"/>
    </row>
    <row r="14" spans="1:13" ht="36" x14ac:dyDescent="0.3">
      <c r="A14" s="36" t="s">
        <v>166</v>
      </c>
      <c r="B14" s="37" t="s">
        <v>168</v>
      </c>
      <c r="C14" s="38">
        <v>180000</v>
      </c>
      <c r="D14" s="37" t="s">
        <v>8</v>
      </c>
      <c r="E14" s="39" t="s">
        <v>167</v>
      </c>
      <c r="F14" s="40">
        <v>0.78</v>
      </c>
      <c r="G14" s="40">
        <f>F14+F14*24.84%</f>
        <v>0.97375200000000006</v>
      </c>
      <c r="H14" s="40">
        <f>G14*C14</f>
        <v>175275.36000000002</v>
      </c>
      <c r="I14" s="41">
        <f>H14*12</f>
        <v>2103304.3200000003</v>
      </c>
      <c r="J14" s="2"/>
      <c r="M14" s="17"/>
    </row>
    <row r="15" spans="1:13" s="9" customFormat="1" ht="11.25" customHeight="1" x14ac:dyDescent="0.3">
      <c r="A15" s="132" t="s">
        <v>5</v>
      </c>
      <c r="B15" s="133"/>
      <c r="C15" s="133"/>
      <c r="D15" s="133"/>
      <c r="E15" s="133"/>
      <c r="F15" s="133"/>
      <c r="G15" s="133"/>
      <c r="H15" s="42">
        <f>SUM(H12:H14)</f>
        <v>478636.55999999994</v>
      </c>
      <c r="I15" s="34">
        <f>SUM(I12:I14)</f>
        <v>5743638.7200000007</v>
      </c>
      <c r="J15" s="8"/>
    </row>
    <row r="16" spans="1:13" ht="18.75" customHeight="1" x14ac:dyDescent="0.3">
      <c r="A16" s="35" t="s">
        <v>55</v>
      </c>
      <c r="B16" s="101" t="s">
        <v>110</v>
      </c>
      <c r="C16" s="102"/>
      <c r="D16" s="102"/>
      <c r="E16" s="102"/>
      <c r="F16" s="102"/>
      <c r="G16" s="102"/>
      <c r="H16" s="102"/>
      <c r="I16" s="103"/>
      <c r="J16" s="2"/>
    </row>
    <row r="17" spans="1:16" ht="30.75" customHeight="1" x14ac:dyDescent="0.3">
      <c r="A17" s="36" t="s">
        <v>58</v>
      </c>
      <c r="B17" s="73" t="s">
        <v>116</v>
      </c>
      <c r="C17" s="38">
        <v>704</v>
      </c>
      <c r="D17" s="37" t="s">
        <v>111</v>
      </c>
      <c r="E17" s="74" t="s">
        <v>117</v>
      </c>
      <c r="F17" s="50">
        <v>21.66</v>
      </c>
      <c r="G17" s="50">
        <f>F17+F17*24.84%</f>
        <v>27.040344000000001</v>
      </c>
      <c r="H17" s="50">
        <f>G17*C17</f>
        <v>19036.402176</v>
      </c>
      <c r="I17" s="51">
        <f>H17*12</f>
        <v>228436.82611199998</v>
      </c>
      <c r="J17" s="2"/>
    </row>
    <row r="18" spans="1:16" ht="10.5" customHeight="1" x14ac:dyDescent="0.3">
      <c r="A18" s="132" t="s">
        <v>5</v>
      </c>
      <c r="B18" s="133"/>
      <c r="C18" s="133"/>
      <c r="D18" s="133"/>
      <c r="E18" s="133"/>
      <c r="F18" s="133"/>
      <c r="G18" s="133"/>
      <c r="H18" s="42">
        <f>H17</f>
        <v>19036.402176</v>
      </c>
      <c r="I18" s="34">
        <f>SUM(I17:I17)</f>
        <v>228436.82611199998</v>
      </c>
      <c r="J18" s="2"/>
    </row>
    <row r="19" spans="1:16" ht="13.5" customHeight="1" x14ac:dyDescent="0.3">
      <c r="A19" s="35" t="s">
        <v>54</v>
      </c>
      <c r="B19" s="101" t="s">
        <v>83</v>
      </c>
      <c r="C19" s="102"/>
      <c r="D19" s="102"/>
      <c r="E19" s="102"/>
      <c r="F19" s="102"/>
      <c r="G19" s="102"/>
      <c r="H19" s="102"/>
      <c r="I19" s="103"/>
      <c r="J19" s="2"/>
    </row>
    <row r="20" spans="1:16" ht="64.5" customHeight="1" x14ac:dyDescent="0.3">
      <c r="A20" s="43" t="s">
        <v>59</v>
      </c>
      <c r="B20" s="44" t="s">
        <v>48</v>
      </c>
      <c r="C20" s="45">
        <f>8*22*3</f>
        <v>528</v>
      </c>
      <c r="D20" s="45" t="s">
        <v>44</v>
      </c>
      <c r="E20" s="39" t="s">
        <v>66</v>
      </c>
      <c r="F20" s="46">
        <v>174.34</v>
      </c>
      <c r="G20" s="47">
        <f>F20+F20*24.84%</f>
        <v>217.64605600000002</v>
      </c>
      <c r="H20" s="48">
        <f>G20*C20</f>
        <v>114917.117568</v>
      </c>
      <c r="I20" s="48">
        <f>H20*12</f>
        <v>1379005.4108160001</v>
      </c>
      <c r="J20" s="7"/>
      <c r="K20" s="7"/>
      <c r="L20" s="7"/>
      <c r="M20" s="7"/>
      <c r="N20" s="14"/>
      <c r="O20" s="7"/>
      <c r="P20" s="7"/>
    </row>
    <row r="21" spans="1:16" ht="59.25" customHeight="1" x14ac:dyDescent="0.3">
      <c r="A21" s="43" t="s">
        <v>60</v>
      </c>
      <c r="B21" s="49" t="s">
        <v>49</v>
      </c>
      <c r="C21" s="45">
        <f>2*22*3</f>
        <v>132</v>
      </c>
      <c r="D21" s="45" t="s">
        <v>46</v>
      </c>
      <c r="E21" s="39" t="s">
        <v>65</v>
      </c>
      <c r="F21" s="46">
        <v>59.72</v>
      </c>
      <c r="G21" s="47">
        <f>F21+F21*24.84%</f>
        <v>74.554447999999994</v>
      </c>
      <c r="H21" s="48">
        <f>G21*C21</f>
        <v>9841.1871359999986</v>
      </c>
      <c r="I21" s="48">
        <f>H21*12</f>
        <v>118094.24563199998</v>
      </c>
      <c r="J21" s="111"/>
      <c r="K21" s="111"/>
      <c r="L21" s="111"/>
      <c r="M21" s="111"/>
      <c r="N21" s="111"/>
      <c r="O21" s="111"/>
      <c r="P21" s="111"/>
    </row>
    <row r="22" spans="1:16" ht="47.25" customHeight="1" x14ac:dyDescent="0.3">
      <c r="A22" s="43" t="s">
        <v>63</v>
      </c>
      <c r="B22" s="49" t="s">
        <v>50</v>
      </c>
      <c r="C22" s="45">
        <f>8*22</f>
        <v>176</v>
      </c>
      <c r="D22" s="45" t="s">
        <v>44</v>
      </c>
      <c r="E22" s="39" t="s">
        <v>61</v>
      </c>
      <c r="F22" s="46">
        <v>132.07</v>
      </c>
      <c r="G22" s="47">
        <f>F22+F22*24.84%</f>
        <v>164.87618799999998</v>
      </c>
      <c r="H22" s="48">
        <f>G22*C22</f>
        <v>29018.209087999996</v>
      </c>
      <c r="I22" s="48">
        <f>H22*12</f>
        <v>348218.50905599992</v>
      </c>
      <c r="J22" s="111"/>
      <c r="K22" s="111"/>
      <c r="L22" s="111"/>
      <c r="M22" s="111"/>
      <c r="N22" s="111"/>
      <c r="O22" s="111"/>
      <c r="P22" s="111"/>
    </row>
    <row r="23" spans="1:16" ht="40.5" customHeight="1" x14ac:dyDescent="0.3">
      <c r="A23" s="43" t="s">
        <v>64</v>
      </c>
      <c r="B23" s="49" t="s">
        <v>51</v>
      </c>
      <c r="C23" s="45">
        <f>2*22</f>
        <v>44</v>
      </c>
      <c r="D23" s="45" t="s">
        <v>46</v>
      </c>
      <c r="E23" s="39" t="s">
        <v>62</v>
      </c>
      <c r="F23" s="46">
        <v>64.44</v>
      </c>
      <c r="G23" s="47">
        <f>F23+F23*24.84%</f>
        <v>80.446895999999995</v>
      </c>
      <c r="H23" s="48">
        <f>G23*C23</f>
        <v>3539.6634239999998</v>
      </c>
      <c r="I23" s="48">
        <f>H23*12</f>
        <v>42475.961087999996</v>
      </c>
      <c r="J23" s="7"/>
      <c r="K23" s="7"/>
      <c r="L23" s="7"/>
      <c r="M23" s="7"/>
      <c r="N23" s="7"/>
      <c r="O23" s="7"/>
      <c r="P23" s="7"/>
    </row>
    <row r="24" spans="1:16" s="9" customFormat="1" ht="28.5" customHeight="1" x14ac:dyDescent="0.3">
      <c r="A24" s="132" t="s">
        <v>5</v>
      </c>
      <c r="B24" s="133"/>
      <c r="C24" s="133"/>
      <c r="D24" s="133"/>
      <c r="E24" s="133"/>
      <c r="F24" s="133"/>
      <c r="G24" s="133"/>
      <c r="H24" s="42">
        <f>SUM(H20:H23)</f>
        <v>157316.17721599998</v>
      </c>
      <c r="I24" s="34">
        <f>SUM(I20:I23)</f>
        <v>1887794.1265920002</v>
      </c>
      <c r="J24" s="8"/>
    </row>
    <row r="25" spans="1:16" x14ac:dyDescent="0.3">
      <c r="A25" s="35" t="s">
        <v>56</v>
      </c>
      <c r="B25" s="101" t="s">
        <v>67</v>
      </c>
      <c r="C25" s="102"/>
      <c r="D25" s="102"/>
      <c r="E25" s="102"/>
      <c r="F25" s="102"/>
      <c r="G25" s="102"/>
      <c r="H25" s="102"/>
      <c r="I25" s="103"/>
      <c r="J25" s="2"/>
    </row>
    <row r="26" spans="1:16" ht="24" x14ac:dyDescent="0.3">
      <c r="A26" s="36" t="s">
        <v>31</v>
      </c>
      <c r="B26" s="37" t="s">
        <v>13</v>
      </c>
      <c r="C26" s="38">
        <v>140</v>
      </c>
      <c r="D26" s="37" t="s">
        <v>12</v>
      </c>
      <c r="E26" s="39" t="s">
        <v>16</v>
      </c>
      <c r="F26" s="50">
        <v>112.59</v>
      </c>
      <c r="G26" s="50">
        <f t="shared" ref="G26:G31" si="0">F26+F26*24.84%</f>
        <v>140.557356</v>
      </c>
      <c r="H26" s="50">
        <f>G26*C26</f>
        <v>19678.029839999999</v>
      </c>
      <c r="I26" s="51">
        <f t="shared" ref="I26:I31" si="1">H26*12</f>
        <v>236136.35807999998</v>
      </c>
      <c r="J26" s="112"/>
      <c r="K26" s="113"/>
      <c r="L26" s="113"/>
      <c r="M26" s="113"/>
    </row>
    <row r="27" spans="1:16" ht="24" x14ac:dyDescent="0.3">
      <c r="A27" s="36" t="s">
        <v>32</v>
      </c>
      <c r="B27" s="37" t="s">
        <v>17</v>
      </c>
      <c r="C27" s="38">
        <v>10</v>
      </c>
      <c r="D27" s="37" t="s">
        <v>12</v>
      </c>
      <c r="E27" s="39" t="s">
        <v>19</v>
      </c>
      <c r="F27" s="50">
        <v>308.67</v>
      </c>
      <c r="G27" s="50">
        <f t="shared" si="0"/>
        <v>385.34362800000002</v>
      </c>
      <c r="H27" s="50">
        <f t="shared" ref="H27:H31" si="2">G27*C27</f>
        <v>3853.4362800000004</v>
      </c>
      <c r="I27" s="51">
        <f t="shared" si="1"/>
        <v>46241.235360000006</v>
      </c>
      <c r="J27" s="110"/>
      <c r="K27" s="111"/>
      <c r="L27" s="111"/>
      <c r="M27" s="111"/>
      <c r="N27" s="111"/>
      <c r="O27" s="111"/>
      <c r="P27" s="111"/>
    </row>
    <row r="28" spans="1:16" ht="24" x14ac:dyDescent="0.3">
      <c r="A28" s="36" t="s">
        <v>33</v>
      </c>
      <c r="B28" s="37" t="s">
        <v>14</v>
      </c>
      <c r="C28" s="38">
        <v>10</v>
      </c>
      <c r="D28" s="37" t="s">
        <v>12</v>
      </c>
      <c r="E28" s="39" t="s">
        <v>15</v>
      </c>
      <c r="F28" s="50">
        <v>790.41</v>
      </c>
      <c r="G28" s="50">
        <f t="shared" si="0"/>
        <v>986.74784399999999</v>
      </c>
      <c r="H28" s="50">
        <f t="shared" si="2"/>
        <v>9867.478439999999</v>
      </c>
      <c r="I28" s="51">
        <f t="shared" si="1"/>
        <v>118409.74127999999</v>
      </c>
      <c r="J28" s="7"/>
      <c r="K28" s="7"/>
      <c r="L28" s="7"/>
      <c r="M28" s="7"/>
      <c r="N28" s="7"/>
      <c r="O28" s="7"/>
      <c r="P28" s="7"/>
    </row>
    <row r="29" spans="1:16" ht="36" x14ac:dyDescent="0.3">
      <c r="A29" s="36" t="s">
        <v>36</v>
      </c>
      <c r="B29" s="37" t="s">
        <v>34</v>
      </c>
      <c r="C29" s="38">
        <v>6</v>
      </c>
      <c r="D29" s="37" t="s">
        <v>12</v>
      </c>
      <c r="E29" s="39" t="s">
        <v>35</v>
      </c>
      <c r="F29" s="50">
        <v>60.89</v>
      </c>
      <c r="G29" s="50">
        <f t="shared" si="0"/>
        <v>76.015075999999993</v>
      </c>
      <c r="H29" s="50">
        <f t="shared" si="2"/>
        <v>456.09045599999996</v>
      </c>
      <c r="I29" s="51">
        <f t="shared" si="1"/>
        <v>5473.0854719999998</v>
      </c>
      <c r="J29" s="7"/>
      <c r="K29" s="7"/>
      <c r="L29" s="7"/>
      <c r="M29" s="7"/>
      <c r="N29" s="7"/>
      <c r="O29" s="7"/>
      <c r="P29" s="7"/>
    </row>
    <row r="30" spans="1:16" ht="36" x14ac:dyDescent="0.3">
      <c r="A30" s="36" t="s">
        <v>52</v>
      </c>
      <c r="B30" s="37" t="s">
        <v>37</v>
      </c>
      <c r="C30" s="38">
        <v>12</v>
      </c>
      <c r="D30" s="37" t="s">
        <v>12</v>
      </c>
      <c r="E30" s="39" t="s">
        <v>38</v>
      </c>
      <c r="F30" s="50">
        <v>108.46</v>
      </c>
      <c r="G30" s="50">
        <f t="shared" si="0"/>
        <v>135.401464</v>
      </c>
      <c r="H30" s="50">
        <f t="shared" si="2"/>
        <v>1624.8175679999999</v>
      </c>
      <c r="I30" s="51">
        <f t="shared" si="1"/>
        <v>19497.810815999997</v>
      </c>
      <c r="J30" s="7"/>
      <c r="K30" s="7"/>
      <c r="L30" s="7"/>
      <c r="M30" s="7"/>
      <c r="N30" s="7"/>
      <c r="O30" s="7"/>
      <c r="P30" s="7"/>
    </row>
    <row r="31" spans="1:16" ht="24" x14ac:dyDescent="0.3">
      <c r="A31" s="36" t="s">
        <v>53</v>
      </c>
      <c r="B31" s="37" t="s">
        <v>40</v>
      </c>
      <c r="C31" s="38">
        <v>2</v>
      </c>
      <c r="D31" s="37" t="s">
        <v>12</v>
      </c>
      <c r="E31" s="39" t="s">
        <v>39</v>
      </c>
      <c r="F31" s="50">
        <v>263.35000000000002</v>
      </c>
      <c r="G31" s="50">
        <f t="shared" si="0"/>
        <v>328.76614000000006</v>
      </c>
      <c r="H31" s="50">
        <f t="shared" si="2"/>
        <v>657.53228000000013</v>
      </c>
      <c r="I31" s="51">
        <f t="shared" si="1"/>
        <v>7890.3873600000015</v>
      </c>
      <c r="J31" s="7"/>
      <c r="K31" s="7"/>
      <c r="L31" s="7"/>
      <c r="M31" s="7"/>
      <c r="N31" s="7"/>
      <c r="O31" s="7"/>
      <c r="P31" s="7"/>
    </row>
    <row r="32" spans="1:16" s="9" customFormat="1" x14ac:dyDescent="0.3">
      <c r="A32" s="132" t="s">
        <v>5</v>
      </c>
      <c r="B32" s="133"/>
      <c r="C32" s="133"/>
      <c r="D32" s="133"/>
      <c r="E32" s="133"/>
      <c r="F32" s="133"/>
      <c r="G32" s="133"/>
      <c r="H32" s="42">
        <f>SUM(H26:H31)</f>
        <v>36137.384864</v>
      </c>
      <c r="I32" s="34">
        <f>SUM(I26:I31)</f>
        <v>433648.61836799991</v>
      </c>
      <c r="J32" s="8"/>
    </row>
    <row r="33" spans="1:14" x14ac:dyDescent="0.3">
      <c r="A33" s="35" t="s">
        <v>57</v>
      </c>
      <c r="B33" s="101" t="s">
        <v>23</v>
      </c>
      <c r="C33" s="102"/>
      <c r="D33" s="102"/>
      <c r="E33" s="102"/>
      <c r="F33" s="102"/>
      <c r="G33" s="102"/>
      <c r="H33" s="102"/>
      <c r="I33" s="103"/>
      <c r="J33" s="2"/>
    </row>
    <row r="34" spans="1:14" ht="24" x14ac:dyDescent="0.3">
      <c r="A34" s="36" t="s">
        <v>68</v>
      </c>
      <c r="B34" s="37" t="s">
        <v>9</v>
      </c>
      <c r="C34" s="38">
        <v>70000</v>
      </c>
      <c r="D34" s="37" t="s">
        <v>8</v>
      </c>
      <c r="E34" s="39" t="s">
        <v>10</v>
      </c>
      <c r="F34" s="40">
        <v>1.18</v>
      </c>
      <c r="G34" s="40">
        <f>F34+F34*24.84%</f>
        <v>1.473112</v>
      </c>
      <c r="H34" s="40">
        <f>G34*C34</f>
        <v>103117.84</v>
      </c>
      <c r="I34" s="41">
        <f>H34*12</f>
        <v>1237414.08</v>
      </c>
      <c r="J34" s="112"/>
      <c r="K34" s="113"/>
      <c r="L34" s="113"/>
      <c r="M34" s="113"/>
    </row>
    <row r="35" spans="1:14" ht="24" x14ac:dyDescent="0.3">
      <c r="A35" s="36" t="s">
        <v>69</v>
      </c>
      <c r="B35" s="37" t="s">
        <v>11</v>
      </c>
      <c r="C35" s="38">
        <v>70000</v>
      </c>
      <c r="D35" s="37" t="s">
        <v>8</v>
      </c>
      <c r="E35" s="39" t="s">
        <v>18</v>
      </c>
      <c r="F35" s="50">
        <v>0.17</v>
      </c>
      <c r="G35" s="50">
        <f>F35+F35*24.84%</f>
        <v>0.21222800000000003</v>
      </c>
      <c r="H35" s="50">
        <f>G35*C35</f>
        <v>14855.960000000003</v>
      </c>
      <c r="I35" s="51">
        <f>H35*12</f>
        <v>178271.52000000002</v>
      </c>
      <c r="J35" s="112"/>
      <c r="K35" s="113"/>
      <c r="L35" s="113"/>
      <c r="M35" s="113"/>
    </row>
    <row r="36" spans="1:14" x14ac:dyDescent="0.3">
      <c r="A36" s="109" t="s">
        <v>5</v>
      </c>
      <c r="B36" s="107"/>
      <c r="C36" s="107"/>
      <c r="D36" s="107"/>
      <c r="E36" s="107"/>
      <c r="F36" s="107"/>
      <c r="G36" s="107"/>
      <c r="H36" s="52">
        <f>SUM(H34:H35)</f>
        <v>117973.8</v>
      </c>
      <c r="I36" s="53">
        <f>SUM(I34:I35)</f>
        <v>1415685.6</v>
      </c>
    </row>
    <row r="37" spans="1:14" x14ac:dyDescent="0.3">
      <c r="A37" s="35">
        <v>7</v>
      </c>
      <c r="B37" s="101" t="s">
        <v>24</v>
      </c>
      <c r="C37" s="102"/>
      <c r="D37" s="102"/>
      <c r="E37" s="102"/>
      <c r="F37" s="102"/>
      <c r="G37" s="102"/>
      <c r="H37" s="102"/>
      <c r="I37" s="103"/>
      <c r="J37" s="2"/>
    </row>
    <row r="38" spans="1:14" ht="24.6" thickBot="1" x14ac:dyDescent="0.35">
      <c r="A38" s="54" t="s">
        <v>25</v>
      </c>
      <c r="B38" s="55" t="s">
        <v>26</v>
      </c>
      <c r="C38" s="56">
        <v>20000</v>
      </c>
      <c r="D38" s="55" t="s">
        <v>28</v>
      </c>
      <c r="E38" s="57" t="s">
        <v>27</v>
      </c>
      <c r="F38" s="58">
        <v>1.4</v>
      </c>
      <c r="G38" s="59">
        <f>F38+F38*24.84%</f>
        <v>1.74776</v>
      </c>
      <c r="H38" s="40">
        <f>G38*C38</f>
        <v>34955.199999999997</v>
      </c>
      <c r="I38" s="60">
        <f>H38*12</f>
        <v>419462.39999999997</v>
      </c>
      <c r="J38" s="2"/>
    </row>
    <row r="39" spans="1:14" x14ac:dyDescent="0.3">
      <c r="A39" s="104" t="s">
        <v>5</v>
      </c>
      <c r="B39" s="105"/>
      <c r="C39" s="105"/>
      <c r="D39" s="105"/>
      <c r="E39" s="105"/>
      <c r="F39" s="105"/>
      <c r="G39" s="105"/>
      <c r="H39" s="42">
        <f>SUM(H38)</f>
        <v>34955.199999999997</v>
      </c>
      <c r="I39" s="61">
        <f>I38</f>
        <v>419462.39999999997</v>
      </c>
      <c r="J39" s="2"/>
    </row>
    <row r="40" spans="1:14" x14ac:dyDescent="0.3">
      <c r="A40" s="35">
        <v>8</v>
      </c>
      <c r="B40" s="101" t="s">
        <v>70</v>
      </c>
      <c r="C40" s="102"/>
      <c r="D40" s="102"/>
      <c r="E40" s="102"/>
      <c r="F40" s="102"/>
      <c r="G40" s="102"/>
      <c r="H40" s="102"/>
      <c r="I40" s="103"/>
    </row>
    <row r="41" spans="1:14" ht="24.6" thickBot="1" x14ac:dyDescent="0.35">
      <c r="A41" s="62" t="s">
        <v>78</v>
      </c>
      <c r="B41" s="37" t="s">
        <v>42</v>
      </c>
      <c r="C41" s="63">
        <f>8*22</f>
        <v>176</v>
      </c>
      <c r="D41" s="37" t="s">
        <v>41</v>
      </c>
      <c r="E41" s="79" t="s">
        <v>71</v>
      </c>
      <c r="F41" s="50">
        <v>201.7</v>
      </c>
      <c r="G41" s="50">
        <f>F41+F41*24.84%</f>
        <v>251.80228</v>
      </c>
      <c r="H41" s="40">
        <f>G41*C41</f>
        <v>44317.201280000001</v>
      </c>
      <c r="I41" s="40">
        <f>H41*12</f>
        <v>531806.41535999998</v>
      </c>
    </row>
    <row r="42" spans="1:14" ht="24" x14ac:dyDescent="0.3">
      <c r="A42" s="62" t="s">
        <v>79</v>
      </c>
      <c r="B42" s="44" t="s">
        <v>72</v>
      </c>
      <c r="C42" s="64">
        <v>1</v>
      </c>
      <c r="D42" s="65" t="s">
        <v>43</v>
      </c>
      <c r="E42" s="66" t="s">
        <v>73</v>
      </c>
      <c r="F42" s="46">
        <v>6709.95</v>
      </c>
      <c r="G42" s="50">
        <f>F42+F42*24.84%</f>
        <v>8376.7015800000008</v>
      </c>
      <c r="H42" s="40">
        <f>G42*C42</f>
        <v>8376.7015800000008</v>
      </c>
      <c r="I42" s="40">
        <f>H42*12</f>
        <v>100520.41896000001</v>
      </c>
      <c r="L42" s="17"/>
      <c r="M42" s="11"/>
    </row>
    <row r="43" spans="1:14" s="13" customFormat="1" ht="24.6" x14ac:dyDescent="0.3">
      <c r="A43" s="62" t="s">
        <v>80</v>
      </c>
      <c r="B43" s="44" t="s">
        <v>74</v>
      </c>
      <c r="C43" s="64">
        <v>1</v>
      </c>
      <c r="D43" s="65" t="s">
        <v>43</v>
      </c>
      <c r="E43" s="67" t="s">
        <v>75</v>
      </c>
      <c r="F43" s="46">
        <v>5811.37</v>
      </c>
      <c r="G43" s="50">
        <f>F43+F43*24.84%</f>
        <v>7254.9143079999994</v>
      </c>
      <c r="H43" s="40">
        <f>G43*C43</f>
        <v>7254.9143079999994</v>
      </c>
      <c r="I43" s="40">
        <f>H43*12</f>
        <v>87058.971695999993</v>
      </c>
      <c r="J43"/>
      <c r="K43"/>
      <c r="L43" s="12"/>
    </row>
    <row r="44" spans="1:14" s="13" customFormat="1" ht="24" x14ac:dyDescent="0.3">
      <c r="A44" s="62" t="s">
        <v>81</v>
      </c>
      <c r="B44" s="44" t="s">
        <v>45</v>
      </c>
      <c r="C44" s="68">
        <f>8*22</f>
        <v>176</v>
      </c>
      <c r="D44" s="65" t="s">
        <v>44</v>
      </c>
      <c r="E44" s="66" t="s">
        <v>77</v>
      </c>
      <c r="F44" s="46">
        <v>89.77</v>
      </c>
      <c r="G44" s="50">
        <f>F44+F44*24.84%</f>
        <v>112.06886799999999</v>
      </c>
      <c r="H44" s="40">
        <f>G44*C44</f>
        <v>19724.120768000001</v>
      </c>
      <c r="I44" s="40">
        <f>H44*12</f>
        <v>236689.44921600001</v>
      </c>
      <c r="J44"/>
      <c r="K44"/>
      <c r="L44" s="12"/>
    </row>
    <row r="45" spans="1:14" s="15" customFormat="1" ht="24" x14ac:dyDescent="0.3">
      <c r="A45" s="62" t="s">
        <v>82</v>
      </c>
      <c r="B45" s="44" t="s">
        <v>47</v>
      </c>
      <c r="C45" s="68">
        <f>2*22</f>
        <v>44</v>
      </c>
      <c r="D45" s="65" t="s">
        <v>46</v>
      </c>
      <c r="E45" s="66" t="s">
        <v>76</v>
      </c>
      <c r="F45" s="46">
        <v>41.75</v>
      </c>
      <c r="G45" s="50">
        <f>F45+F45*24.84%</f>
        <v>52.120699999999999</v>
      </c>
      <c r="H45" s="40">
        <f>G45*C45</f>
        <v>2293.3108000000002</v>
      </c>
      <c r="I45" s="40">
        <f>H45*12</f>
        <v>27519.729600000002</v>
      </c>
      <c r="L45" s="16"/>
    </row>
    <row r="46" spans="1:14" x14ac:dyDescent="0.3">
      <c r="A46" s="106" t="s">
        <v>5</v>
      </c>
      <c r="B46" s="107"/>
      <c r="C46" s="107"/>
      <c r="D46" s="107"/>
      <c r="E46" s="107"/>
      <c r="F46" s="107"/>
      <c r="G46" s="108"/>
      <c r="H46" s="69">
        <f>SUM(H41:H45)</f>
        <v>81966.248736000009</v>
      </c>
      <c r="I46" s="70">
        <f>SUM(I41:I45)</f>
        <v>983594.98483199999</v>
      </c>
    </row>
    <row r="47" spans="1:14" x14ac:dyDescent="0.3">
      <c r="A47" s="98" t="s">
        <v>121</v>
      </c>
      <c r="B47" s="99"/>
      <c r="C47" s="99"/>
      <c r="D47" s="99"/>
      <c r="E47" s="99"/>
      <c r="F47" s="99"/>
      <c r="G47" s="99"/>
      <c r="H47" s="100"/>
      <c r="I47" s="70">
        <f>I48/12</f>
        <v>1244363.7729920002</v>
      </c>
    </row>
    <row r="48" spans="1:14" x14ac:dyDescent="0.3">
      <c r="A48" s="98" t="s">
        <v>122</v>
      </c>
      <c r="B48" s="99"/>
      <c r="C48" s="99"/>
      <c r="D48" s="99"/>
      <c r="E48" s="99"/>
      <c r="F48" s="99"/>
      <c r="G48" s="99"/>
      <c r="H48" s="100"/>
      <c r="I48" s="70">
        <f>I10+I15+I24+I32+I36+I39+I46+I18</f>
        <v>14932365.275904004</v>
      </c>
      <c r="J48" s="10"/>
      <c r="K48" s="10"/>
      <c r="L48" s="10"/>
      <c r="M48" s="4"/>
      <c r="N48" s="5"/>
    </row>
    <row r="49" spans="1:15" x14ac:dyDescent="0.3">
      <c r="D49" s="4"/>
      <c r="E49" s="10"/>
      <c r="F49" s="10"/>
      <c r="G49" s="10"/>
      <c r="H49" s="10"/>
      <c r="I49" s="10"/>
      <c r="J49" s="10"/>
      <c r="K49" s="10"/>
      <c r="L49" s="10"/>
      <c r="M49" s="10"/>
      <c r="N49" s="4"/>
      <c r="O49" s="5"/>
    </row>
    <row r="50" spans="1:15" x14ac:dyDescent="0.3">
      <c r="A50" s="140" t="s">
        <v>97</v>
      </c>
      <c r="B50" s="141"/>
      <c r="C50" s="141"/>
      <c r="D50" s="141"/>
      <c r="E50" s="141"/>
      <c r="F50" s="142"/>
    </row>
    <row r="51" spans="1:15" ht="6.75" customHeight="1" x14ac:dyDescent="0.3">
      <c r="C51" s="4"/>
      <c r="D51" s="4"/>
      <c r="E51" s="10"/>
      <c r="F51" s="10"/>
      <c r="G51" s="10"/>
      <c r="H51" s="10"/>
      <c r="I51" s="10"/>
      <c r="J51" s="10"/>
      <c r="K51" s="10"/>
      <c r="L51" s="10"/>
      <c r="M51" s="10"/>
      <c r="N51" s="4"/>
      <c r="O51" s="5"/>
    </row>
    <row r="52" spans="1:15" ht="15.6" x14ac:dyDescent="0.3">
      <c r="A52" s="135" t="s">
        <v>100</v>
      </c>
      <c r="B52" s="135"/>
      <c r="C52" s="135"/>
      <c r="D52" s="138" t="s">
        <v>102</v>
      </c>
      <c r="E52" s="139"/>
      <c r="F52" s="20" t="s">
        <v>103</v>
      </c>
      <c r="H52" s="4"/>
      <c r="I52" s="4"/>
      <c r="J52" s="4"/>
      <c r="K52" s="4"/>
      <c r="L52" s="4"/>
      <c r="M52" s="4"/>
      <c r="N52" s="4"/>
      <c r="O52" s="5"/>
    </row>
    <row r="53" spans="1:15" ht="30" customHeight="1" x14ac:dyDescent="0.3">
      <c r="A53" s="121" t="s">
        <v>126</v>
      </c>
      <c r="B53" s="122"/>
      <c r="C53" s="123"/>
      <c r="D53" s="136" t="s">
        <v>125</v>
      </c>
      <c r="E53" s="137"/>
      <c r="F53" s="18">
        <v>0.36</v>
      </c>
      <c r="H53" s="19"/>
    </row>
    <row r="54" spans="1:15" ht="50.25" customHeight="1" x14ac:dyDescent="0.3">
      <c r="A54" s="143" t="s">
        <v>123</v>
      </c>
      <c r="B54" s="144"/>
      <c r="C54" s="145"/>
      <c r="D54" s="136" t="s">
        <v>124</v>
      </c>
      <c r="E54" s="137"/>
      <c r="F54" s="18">
        <v>0.08</v>
      </c>
      <c r="H54" s="19"/>
    </row>
    <row r="55" spans="1:15" ht="49.5" customHeight="1" x14ac:dyDescent="0.3">
      <c r="A55" s="121" t="s">
        <v>99</v>
      </c>
      <c r="B55" s="122"/>
      <c r="C55" s="123"/>
      <c r="D55" s="136" t="s">
        <v>101</v>
      </c>
      <c r="E55" s="137"/>
      <c r="F55" s="18">
        <v>7.0000000000000007E-2</v>
      </c>
      <c r="H55" s="19"/>
    </row>
    <row r="56" spans="1:15" x14ac:dyDescent="0.3">
      <c r="A56" s="120" t="s">
        <v>104</v>
      </c>
      <c r="B56" s="120"/>
      <c r="C56" s="120"/>
      <c r="D56" s="120"/>
      <c r="E56" s="120"/>
      <c r="F56" s="21">
        <f>SUM(F53:F55)/3</f>
        <v>0.17</v>
      </c>
    </row>
    <row r="57" spans="1:15" x14ac:dyDescent="0.3">
      <c r="F57" s="19"/>
      <c r="G57" s="19"/>
      <c r="H57" s="19"/>
    </row>
  </sheetData>
  <autoFilter ref="A7:P48" xr:uid="{00000000-0001-0000-0000-000000000000}"/>
  <mergeCells count="39">
    <mergeCell ref="A52:C52"/>
    <mergeCell ref="D53:E53"/>
    <mergeCell ref="D55:E55"/>
    <mergeCell ref="D52:E52"/>
    <mergeCell ref="A50:F50"/>
    <mergeCell ref="A54:C54"/>
    <mergeCell ref="D54:E54"/>
    <mergeCell ref="A56:E56"/>
    <mergeCell ref="A53:C53"/>
    <mergeCell ref="A55:C55"/>
    <mergeCell ref="A1:I1"/>
    <mergeCell ref="B8:I8"/>
    <mergeCell ref="B11:I11"/>
    <mergeCell ref="B25:I25"/>
    <mergeCell ref="B33:I33"/>
    <mergeCell ref="B16:I16"/>
    <mergeCell ref="A10:G10"/>
    <mergeCell ref="A15:G15"/>
    <mergeCell ref="A18:G18"/>
    <mergeCell ref="A24:G24"/>
    <mergeCell ref="A32:G32"/>
    <mergeCell ref="A3:E3"/>
    <mergeCell ref="A5:E5"/>
    <mergeCell ref="A6:E6"/>
    <mergeCell ref="J22:P22"/>
    <mergeCell ref="B19:I19"/>
    <mergeCell ref="A2:I2"/>
    <mergeCell ref="J21:P21"/>
    <mergeCell ref="A36:G36"/>
    <mergeCell ref="J27:P27"/>
    <mergeCell ref="B37:I37"/>
    <mergeCell ref="J26:M26"/>
    <mergeCell ref="J34:M34"/>
    <mergeCell ref="J35:M35"/>
    <mergeCell ref="A48:H48"/>
    <mergeCell ref="B40:I40"/>
    <mergeCell ref="A39:G39"/>
    <mergeCell ref="A46:G46"/>
    <mergeCell ref="A47:H47"/>
  </mergeCells>
  <phoneticPr fontId="7" type="noConversion"/>
  <printOptions horizontalCentered="1" verticalCentered="1"/>
  <pageMargins left="0.51181102362204722" right="0.51181102362204722" top="0.39370078740157483" bottom="0.3937007874015748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A9EEF-4B7F-42EB-82EA-F0A96C8C662A}">
  <dimension ref="A1:C20"/>
  <sheetViews>
    <sheetView workbookViewId="0">
      <selection activeCell="B19" sqref="B19"/>
    </sheetView>
  </sheetViews>
  <sheetFormatPr defaultRowHeight="14.4" x14ac:dyDescent="0.3"/>
  <cols>
    <col min="1" max="1" width="39.33203125" customWidth="1"/>
    <col min="2" max="2" width="29.6640625" customWidth="1"/>
    <col min="3" max="3" width="40.6640625" customWidth="1"/>
    <col min="8" max="8" width="85.33203125" customWidth="1"/>
  </cols>
  <sheetData>
    <row r="1" spans="1:3" ht="15.6" x14ac:dyDescent="0.3">
      <c r="A1" s="146" t="s">
        <v>138</v>
      </c>
      <c r="B1" s="146"/>
      <c r="C1" s="146"/>
    </row>
    <row r="2" spans="1:3" ht="51.75" customHeight="1" x14ac:dyDescent="0.3">
      <c r="A2" s="147" t="s">
        <v>6</v>
      </c>
      <c r="B2" s="148"/>
      <c r="C2" s="149"/>
    </row>
    <row r="3" spans="1:3" ht="23.25" customHeight="1" x14ac:dyDescent="0.3">
      <c r="A3" s="150" t="s">
        <v>154</v>
      </c>
      <c r="B3" s="150"/>
      <c r="C3" s="151"/>
    </row>
    <row r="4" spans="1:3" ht="60" customHeight="1" x14ac:dyDescent="0.3">
      <c r="A4" s="84" t="s">
        <v>139</v>
      </c>
      <c r="B4" s="84" t="s">
        <v>140</v>
      </c>
      <c r="C4" s="84" t="s">
        <v>141</v>
      </c>
    </row>
    <row r="5" spans="1:3" ht="15.6" x14ac:dyDescent="0.3">
      <c r="A5" s="81" t="s">
        <v>84</v>
      </c>
      <c r="B5" s="82"/>
      <c r="C5" s="81" t="s">
        <v>85</v>
      </c>
    </row>
    <row r="6" spans="1:3" ht="15.6" x14ac:dyDescent="0.3">
      <c r="A6" s="82" t="s">
        <v>162</v>
      </c>
      <c r="B6" s="82" t="s">
        <v>149</v>
      </c>
      <c r="C6" s="83">
        <v>4.8999999999999998E-3</v>
      </c>
    </row>
    <row r="7" spans="1:3" ht="15.6" x14ac:dyDescent="0.3">
      <c r="A7" s="82" t="s">
        <v>142</v>
      </c>
      <c r="B7" s="82" t="s">
        <v>150</v>
      </c>
      <c r="C7" s="83">
        <v>1.3899999999999999E-2</v>
      </c>
    </row>
    <row r="8" spans="1:3" ht="15.6" x14ac:dyDescent="0.3">
      <c r="A8" s="82" t="s">
        <v>143</v>
      </c>
      <c r="B8" s="82" t="s">
        <v>151</v>
      </c>
      <c r="C8" s="83">
        <v>9.9000000000000008E-3</v>
      </c>
    </row>
    <row r="9" spans="1:3" ht="15.6" x14ac:dyDescent="0.3">
      <c r="A9" s="82" t="s">
        <v>148</v>
      </c>
      <c r="B9" s="82" t="s">
        <v>152</v>
      </c>
      <c r="C9" s="83">
        <v>4.9299999999999997E-2</v>
      </c>
    </row>
    <row r="10" spans="1:3" ht="15.6" x14ac:dyDescent="0.3">
      <c r="A10" s="82" t="s">
        <v>144</v>
      </c>
      <c r="B10" s="82" t="s">
        <v>161</v>
      </c>
      <c r="C10" s="83">
        <v>8.0399999999999999E-2</v>
      </c>
    </row>
    <row r="11" spans="1:3" ht="15.6" x14ac:dyDescent="0.3">
      <c r="A11" s="82" t="s">
        <v>145</v>
      </c>
      <c r="B11" s="82"/>
      <c r="C11" s="83">
        <v>0.03</v>
      </c>
    </row>
    <row r="12" spans="1:3" ht="15.6" x14ac:dyDescent="0.3">
      <c r="A12" s="82" t="s">
        <v>146</v>
      </c>
      <c r="B12" s="82"/>
      <c r="C12" s="83">
        <v>6.4999999999999997E-3</v>
      </c>
    </row>
    <row r="13" spans="1:3" ht="15.6" x14ac:dyDescent="0.3">
      <c r="A13" s="82" t="s">
        <v>147</v>
      </c>
      <c r="B13" s="82"/>
      <c r="C13" s="83">
        <v>0.03</v>
      </c>
    </row>
    <row r="14" spans="1:3" ht="15.6" x14ac:dyDescent="0.3">
      <c r="A14" s="154" t="s">
        <v>164</v>
      </c>
      <c r="B14" s="154"/>
      <c r="C14" s="154"/>
    </row>
    <row r="15" spans="1:3" ht="62.25" customHeight="1" x14ac:dyDescent="0.3">
      <c r="A15" s="152" t="s">
        <v>86</v>
      </c>
      <c r="B15" s="152"/>
      <c r="C15" s="152"/>
    </row>
    <row r="16" spans="1:3" ht="15.6" x14ac:dyDescent="0.3">
      <c r="A16" s="153" t="s">
        <v>153</v>
      </c>
      <c r="B16" s="153"/>
      <c r="C16" s="83">
        <v>0.24840000000000001</v>
      </c>
    </row>
    <row r="17" spans="1:3" ht="15.6" x14ac:dyDescent="0.3">
      <c r="A17" s="85"/>
      <c r="B17" s="85"/>
      <c r="C17" s="85"/>
    </row>
    <row r="18" spans="1:3" ht="15.6" x14ac:dyDescent="0.3">
      <c r="A18" s="85"/>
      <c r="B18" s="85"/>
      <c r="C18" s="85"/>
    </row>
    <row r="19" spans="1:3" ht="15.6" x14ac:dyDescent="0.3">
      <c r="A19" s="85"/>
      <c r="B19" s="85"/>
      <c r="C19" s="85"/>
    </row>
    <row r="20" spans="1:3" ht="15.6" x14ac:dyDescent="0.3">
      <c r="A20" s="85"/>
      <c r="B20" s="85"/>
      <c r="C20" s="85"/>
    </row>
  </sheetData>
  <mergeCells count="6">
    <mergeCell ref="A1:C1"/>
    <mergeCell ref="A2:C2"/>
    <mergeCell ref="A3:C3"/>
    <mergeCell ref="A15:C15"/>
    <mergeCell ref="A16:B16"/>
    <mergeCell ref="A14:C1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7812D-90D5-4600-97D5-3C128424BB37}">
  <dimension ref="A1:R12"/>
  <sheetViews>
    <sheetView tabSelected="1" topLeftCell="A4" zoomScaleNormal="100" workbookViewId="0">
      <selection activeCell="K14" sqref="K14"/>
    </sheetView>
  </sheetViews>
  <sheetFormatPr defaultRowHeight="69.900000000000006" customHeight="1" x14ac:dyDescent="0.3"/>
  <cols>
    <col min="1" max="1" width="4.88671875" customWidth="1"/>
    <col min="2" max="2" width="4.33203125" customWidth="1"/>
    <col min="3" max="3" width="5.88671875" customWidth="1"/>
    <col min="4" max="4" width="4.6640625" customWidth="1"/>
    <col min="5" max="5" width="8.88671875" customWidth="1"/>
    <col min="6" max="6" width="9.44140625" customWidth="1"/>
    <col min="7" max="8" width="9.109375" customWidth="1"/>
    <col min="9" max="9" width="8.88671875" customWidth="1"/>
    <col min="10" max="11" width="9" customWidth="1"/>
    <col min="12" max="12" width="9.33203125" customWidth="1"/>
    <col min="13" max="13" width="9.5546875" customWidth="1"/>
    <col min="14" max="14" width="9.6640625" customWidth="1"/>
    <col min="15" max="16" width="8.88671875" customWidth="1"/>
    <col min="17" max="17" width="18.6640625" hidden="1" customWidth="1"/>
    <col min="18" max="18" width="13.33203125" customWidth="1"/>
  </cols>
  <sheetData>
    <row r="1" spans="1:18" ht="18" customHeight="1" x14ac:dyDescent="0.3">
      <c r="A1" s="156" t="s">
        <v>114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18" ht="27.75" customHeight="1" x14ac:dyDescent="0.3">
      <c r="A2" s="156" t="s">
        <v>87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18" ht="52.5" customHeight="1" x14ac:dyDescent="0.3">
      <c r="A3" s="87" t="s">
        <v>88</v>
      </c>
      <c r="B3" s="156" t="s">
        <v>89</v>
      </c>
      <c r="C3" s="156"/>
      <c r="D3" s="87" t="s">
        <v>96</v>
      </c>
      <c r="E3" s="88" t="s">
        <v>90</v>
      </c>
      <c r="F3" s="88" t="s">
        <v>91</v>
      </c>
      <c r="G3" s="88" t="s">
        <v>128</v>
      </c>
      <c r="H3" s="88" t="s">
        <v>129</v>
      </c>
      <c r="I3" s="88" t="s">
        <v>130</v>
      </c>
      <c r="J3" s="88" t="s">
        <v>131</v>
      </c>
      <c r="K3" s="88" t="s">
        <v>132</v>
      </c>
      <c r="L3" s="88" t="s">
        <v>133</v>
      </c>
      <c r="M3" s="88" t="s">
        <v>134</v>
      </c>
      <c r="N3" s="88" t="s">
        <v>135</v>
      </c>
      <c r="O3" s="88" t="s">
        <v>136</v>
      </c>
      <c r="P3" s="88" t="s">
        <v>137</v>
      </c>
      <c r="Q3" s="87" t="s">
        <v>95</v>
      </c>
      <c r="R3" s="89" t="s">
        <v>115</v>
      </c>
    </row>
    <row r="4" spans="1:18" ht="61.5" customHeight="1" x14ac:dyDescent="0.3">
      <c r="A4" s="90">
        <v>1</v>
      </c>
      <c r="B4" s="155" t="s">
        <v>156</v>
      </c>
      <c r="C4" s="155"/>
      <c r="D4" s="90" t="s">
        <v>92</v>
      </c>
      <c r="E4" s="91">
        <f>$Q$4</f>
        <v>318342.00000000006</v>
      </c>
      <c r="F4" s="91">
        <f t="shared" ref="F4:I4" si="0">$Q$4</f>
        <v>318342.00000000006</v>
      </c>
      <c r="G4" s="91">
        <f t="shared" si="0"/>
        <v>318342.00000000006</v>
      </c>
      <c r="H4" s="91">
        <f t="shared" si="0"/>
        <v>318342.00000000006</v>
      </c>
      <c r="I4" s="91">
        <f t="shared" si="0"/>
        <v>318342.00000000006</v>
      </c>
      <c r="J4" s="91">
        <f>$Q$4</f>
        <v>318342.00000000006</v>
      </c>
      <c r="K4" s="91">
        <f>$Q$4</f>
        <v>318342.00000000006</v>
      </c>
      <c r="L4" s="91">
        <f t="shared" ref="L4:O4" si="1">$Q$4</f>
        <v>318342.00000000006</v>
      </c>
      <c r="M4" s="91">
        <f t="shared" si="1"/>
        <v>318342.00000000006</v>
      </c>
      <c r="N4" s="91">
        <f t="shared" si="1"/>
        <v>318342.00000000006</v>
      </c>
      <c r="O4" s="91">
        <f t="shared" si="1"/>
        <v>318342.00000000006</v>
      </c>
      <c r="P4" s="91">
        <f>$Q$4</f>
        <v>318342.00000000006</v>
      </c>
      <c r="Q4" s="92">
        <f>R4/12</f>
        <v>318342.00000000006</v>
      </c>
      <c r="R4" s="93">
        <f>'Planilha Geral'!I9</f>
        <v>3820104.0000000009</v>
      </c>
    </row>
    <row r="5" spans="1:18" ht="67.5" customHeight="1" x14ac:dyDescent="0.3">
      <c r="A5" s="90">
        <v>2</v>
      </c>
      <c r="B5" s="155" t="s">
        <v>157</v>
      </c>
      <c r="C5" s="155"/>
      <c r="D5" s="90" t="s">
        <v>92</v>
      </c>
      <c r="E5" s="91">
        <f>$Q$5</f>
        <v>478636.56000000006</v>
      </c>
      <c r="F5" s="91">
        <f t="shared" ref="F5:J5" si="2">$Q$5</f>
        <v>478636.56000000006</v>
      </c>
      <c r="G5" s="91">
        <f t="shared" si="2"/>
        <v>478636.56000000006</v>
      </c>
      <c r="H5" s="91">
        <f t="shared" si="2"/>
        <v>478636.56000000006</v>
      </c>
      <c r="I5" s="91">
        <f t="shared" si="2"/>
        <v>478636.56000000006</v>
      </c>
      <c r="J5" s="91">
        <f t="shared" si="2"/>
        <v>478636.56000000006</v>
      </c>
      <c r="K5" s="91">
        <f>$Q$5</f>
        <v>478636.56000000006</v>
      </c>
      <c r="L5" s="91">
        <f t="shared" ref="L5:P5" si="3">$Q$5</f>
        <v>478636.56000000006</v>
      </c>
      <c r="M5" s="91">
        <f t="shared" si="3"/>
        <v>478636.56000000006</v>
      </c>
      <c r="N5" s="91">
        <f t="shared" si="3"/>
        <v>478636.56000000006</v>
      </c>
      <c r="O5" s="91">
        <f t="shared" si="3"/>
        <v>478636.56000000006</v>
      </c>
      <c r="P5" s="91">
        <f t="shared" si="3"/>
        <v>478636.56000000006</v>
      </c>
      <c r="Q5" s="92">
        <f t="shared" ref="Q5:Q11" si="4">R5/12</f>
        <v>478636.56000000006</v>
      </c>
      <c r="R5" s="93">
        <f>'Planilha Geral'!I15</f>
        <v>5743638.7200000007</v>
      </c>
    </row>
    <row r="6" spans="1:18" ht="42.75" customHeight="1" x14ac:dyDescent="0.3">
      <c r="A6" s="90">
        <v>3</v>
      </c>
      <c r="B6" s="155" t="s">
        <v>112</v>
      </c>
      <c r="C6" s="155"/>
      <c r="D6" s="90" t="s">
        <v>113</v>
      </c>
      <c r="E6" s="91">
        <f>$Q$6</f>
        <v>19036.402176</v>
      </c>
      <c r="F6" s="91">
        <f t="shared" ref="F6:J6" si="5">$Q$6</f>
        <v>19036.402176</v>
      </c>
      <c r="G6" s="91">
        <f t="shared" si="5"/>
        <v>19036.402176</v>
      </c>
      <c r="H6" s="91">
        <f t="shared" si="5"/>
        <v>19036.402176</v>
      </c>
      <c r="I6" s="91">
        <f t="shared" si="5"/>
        <v>19036.402176</v>
      </c>
      <c r="J6" s="91">
        <f t="shared" si="5"/>
        <v>19036.402176</v>
      </c>
      <c r="K6" s="91">
        <f>$Q$6</f>
        <v>19036.402176</v>
      </c>
      <c r="L6" s="91">
        <f t="shared" ref="L6:P6" si="6">$Q$6</f>
        <v>19036.402176</v>
      </c>
      <c r="M6" s="91">
        <f t="shared" si="6"/>
        <v>19036.402176</v>
      </c>
      <c r="N6" s="91">
        <f t="shared" si="6"/>
        <v>19036.402176</v>
      </c>
      <c r="O6" s="91">
        <f t="shared" si="6"/>
        <v>19036.402176</v>
      </c>
      <c r="P6" s="91">
        <f t="shared" si="6"/>
        <v>19036.402176</v>
      </c>
      <c r="Q6" s="92">
        <f t="shared" si="4"/>
        <v>19036.402176</v>
      </c>
      <c r="R6" s="93">
        <f>'Planilha Geral'!I18</f>
        <v>228436.82611199998</v>
      </c>
    </row>
    <row r="7" spans="1:18" ht="42" customHeight="1" x14ac:dyDescent="0.3">
      <c r="A7" s="90">
        <v>4</v>
      </c>
      <c r="B7" s="155" t="s">
        <v>158</v>
      </c>
      <c r="C7" s="155"/>
      <c r="D7" s="90" t="s">
        <v>93</v>
      </c>
      <c r="E7" s="91">
        <f>$Q$7</f>
        <v>157316.17721600001</v>
      </c>
      <c r="F7" s="91">
        <f t="shared" ref="F7:J7" si="7">$Q$7</f>
        <v>157316.17721600001</v>
      </c>
      <c r="G7" s="91">
        <f t="shared" si="7"/>
        <v>157316.17721600001</v>
      </c>
      <c r="H7" s="91">
        <f t="shared" si="7"/>
        <v>157316.17721600001</v>
      </c>
      <c r="I7" s="91">
        <f t="shared" si="7"/>
        <v>157316.17721600001</v>
      </c>
      <c r="J7" s="91">
        <f t="shared" si="7"/>
        <v>157316.17721600001</v>
      </c>
      <c r="K7" s="91">
        <f>$Q$7</f>
        <v>157316.17721600001</v>
      </c>
      <c r="L7" s="91">
        <f t="shared" ref="L7:P7" si="8">$Q$7</f>
        <v>157316.17721600001</v>
      </c>
      <c r="M7" s="91">
        <f t="shared" si="8"/>
        <v>157316.17721600001</v>
      </c>
      <c r="N7" s="91">
        <f t="shared" si="8"/>
        <v>157316.17721600001</v>
      </c>
      <c r="O7" s="91">
        <f t="shared" si="8"/>
        <v>157316.17721600001</v>
      </c>
      <c r="P7" s="91">
        <f t="shared" si="8"/>
        <v>157316.17721600001</v>
      </c>
      <c r="Q7" s="92">
        <f t="shared" si="4"/>
        <v>157316.17721600001</v>
      </c>
      <c r="R7" s="93">
        <f>'Planilha Geral'!I24</f>
        <v>1887794.1265920002</v>
      </c>
    </row>
    <row r="8" spans="1:18" ht="27" customHeight="1" x14ac:dyDescent="0.3">
      <c r="A8" s="90">
        <v>5</v>
      </c>
      <c r="B8" s="155" t="s">
        <v>159</v>
      </c>
      <c r="C8" s="155"/>
      <c r="D8" s="90" t="s">
        <v>155</v>
      </c>
      <c r="E8" s="91">
        <f>$Q$8</f>
        <v>36137.384863999992</v>
      </c>
      <c r="F8" s="91">
        <f t="shared" ref="F8:J8" si="9">$Q$8</f>
        <v>36137.384863999992</v>
      </c>
      <c r="G8" s="91">
        <f t="shared" si="9"/>
        <v>36137.384863999992</v>
      </c>
      <c r="H8" s="91">
        <f t="shared" si="9"/>
        <v>36137.384863999992</v>
      </c>
      <c r="I8" s="91">
        <f t="shared" si="9"/>
        <v>36137.384863999992</v>
      </c>
      <c r="J8" s="91">
        <f t="shared" si="9"/>
        <v>36137.384863999992</v>
      </c>
      <c r="K8" s="91">
        <f>$Q$8</f>
        <v>36137.384863999992</v>
      </c>
      <c r="L8" s="91">
        <f t="shared" ref="L8:P8" si="10">$Q$8</f>
        <v>36137.384863999992</v>
      </c>
      <c r="M8" s="91">
        <f t="shared" si="10"/>
        <v>36137.384863999992</v>
      </c>
      <c r="N8" s="91">
        <f t="shared" si="10"/>
        <v>36137.384863999992</v>
      </c>
      <c r="O8" s="91">
        <f t="shared" si="10"/>
        <v>36137.384863999992</v>
      </c>
      <c r="P8" s="91">
        <f t="shared" si="10"/>
        <v>36137.384863999992</v>
      </c>
      <c r="Q8" s="92">
        <f t="shared" si="4"/>
        <v>36137.384863999992</v>
      </c>
      <c r="R8" s="93">
        <f>'Planilha Geral'!I32</f>
        <v>433648.61836799991</v>
      </c>
    </row>
    <row r="9" spans="1:18" ht="33.75" customHeight="1" x14ac:dyDescent="0.3">
      <c r="A9" s="90">
        <v>6</v>
      </c>
      <c r="B9" s="155" t="s">
        <v>160</v>
      </c>
      <c r="C9" s="155"/>
      <c r="D9" s="90" t="s">
        <v>92</v>
      </c>
      <c r="E9" s="94">
        <f>$Q$9</f>
        <v>117973.8</v>
      </c>
      <c r="F9" s="94">
        <f t="shared" ref="F9:J9" si="11">$Q$9</f>
        <v>117973.8</v>
      </c>
      <c r="G9" s="94">
        <f t="shared" si="11"/>
        <v>117973.8</v>
      </c>
      <c r="H9" s="94">
        <f t="shared" si="11"/>
        <v>117973.8</v>
      </c>
      <c r="I9" s="94">
        <f t="shared" si="11"/>
        <v>117973.8</v>
      </c>
      <c r="J9" s="94">
        <f t="shared" si="11"/>
        <v>117973.8</v>
      </c>
      <c r="K9" s="94">
        <f>$Q$9</f>
        <v>117973.8</v>
      </c>
      <c r="L9" s="94">
        <f t="shared" ref="L9:O9" si="12">$Q$9</f>
        <v>117973.8</v>
      </c>
      <c r="M9" s="94">
        <f t="shared" si="12"/>
        <v>117973.8</v>
      </c>
      <c r="N9" s="94">
        <f t="shared" si="12"/>
        <v>117973.8</v>
      </c>
      <c r="O9" s="94">
        <f t="shared" si="12"/>
        <v>117973.8</v>
      </c>
      <c r="P9" s="94">
        <f>$Q$9</f>
        <v>117973.8</v>
      </c>
      <c r="Q9" s="92">
        <f t="shared" si="4"/>
        <v>117973.8</v>
      </c>
      <c r="R9" s="93">
        <f>'Planilha Geral'!I36</f>
        <v>1415685.6</v>
      </c>
    </row>
    <row r="10" spans="1:18" ht="27.75" customHeight="1" x14ac:dyDescent="0.3">
      <c r="A10" s="90">
        <v>7</v>
      </c>
      <c r="B10" s="155" t="s">
        <v>24</v>
      </c>
      <c r="C10" s="155"/>
      <c r="D10" s="90" t="s">
        <v>94</v>
      </c>
      <c r="E10" s="94">
        <f>$Q$10</f>
        <v>34955.199999999997</v>
      </c>
      <c r="F10" s="94">
        <f t="shared" ref="F10:J10" si="13">$Q$10</f>
        <v>34955.199999999997</v>
      </c>
      <c r="G10" s="94">
        <f t="shared" si="13"/>
        <v>34955.199999999997</v>
      </c>
      <c r="H10" s="94">
        <f t="shared" si="13"/>
        <v>34955.199999999997</v>
      </c>
      <c r="I10" s="94">
        <f t="shared" si="13"/>
        <v>34955.199999999997</v>
      </c>
      <c r="J10" s="94">
        <f t="shared" si="13"/>
        <v>34955.199999999997</v>
      </c>
      <c r="K10" s="94">
        <f>$Q$10</f>
        <v>34955.199999999997</v>
      </c>
      <c r="L10" s="94">
        <f t="shared" ref="L10:P10" si="14">$Q$10</f>
        <v>34955.199999999997</v>
      </c>
      <c r="M10" s="94">
        <f t="shared" si="14"/>
        <v>34955.199999999997</v>
      </c>
      <c r="N10" s="94">
        <f t="shared" si="14"/>
        <v>34955.199999999997</v>
      </c>
      <c r="O10" s="94">
        <f t="shared" si="14"/>
        <v>34955.199999999997</v>
      </c>
      <c r="P10" s="94">
        <f t="shared" si="14"/>
        <v>34955.199999999997</v>
      </c>
      <c r="Q10" s="92">
        <f t="shared" si="4"/>
        <v>34955.199999999997</v>
      </c>
      <c r="R10" s="93">
        <f>'Planilha Geral'!I39</f>
        <v>419462.39999999997</v>
      </c>
    </row>
    <row r="11" spans="1:18" ht="39" customHeight="1" x14ac:dyDescent="0.3">
      <c r="A11" s="90">
        <v>8</v>
      </c>
      <c r="B11" s="155" t="s">
        <v>70</v>
      </c>
      <c r="C11" s="155"/>
      <c r="D11" s="90" t="s">
        <v>155</v>
      </c>
      <c r="E11" s="91">
        <f>$Q$11</f>
        <v>81966.248735999994</v>
      </c>
      <c r="F11" s="91">
        <f t="shared" ref="F11:J11" si="15">$Q$11</f>
        <v>81966.248735999994</v>
      </c>
      <c r="G11" s="91">
        <f t="shared" si="15"/>
        <v>81966.248735999994</v>
      </c>
      <c r="H11" s="91">
        <f t="shared" si="15"/>
        <v>81966.248735999994</v>
      </c>
      <c r="I11" s="91">
        <f t="shared" si="15"/>
        <v>81966.248735999994</v>
      </c>
      <c r="J11" s="91">
        <f t="shared" si="15"/>
        <v>81966.248735999994</v>
      </c>
      <c r="K11" s="91">
        <f>$Q$11</f>
        <v>81966.248735999994</v>
      </c>
      <c r="L11" s="91">
        <f t="shared" ref="L11:P11" si="16">$Q$11</f>
        <v>81966.248735999994</v>
      </c>
      <c r="M11" s="91">
        <f t="shared" si="16"/>
        <v>81966.248735999994</v>
      </c>
      <c r="N11" s="91">
        <f t="shared" si="16"/>
        <v>81966.248735999994</v>
      </c>
      <c r="O11" s="91">
        <f t="shared" si="16"/>
        <v>81966.248735999994</v>
      </c>
      <c r="P11" s="91">
        <f t="shared" si="16"/>
        <v>81966.248735999994</v>
      </c>
      <c r="Q11" s="92">
        <f t="shared" si="4"/>
        <v>81966.248735999994</v>
      </c>
      <c r="R11" s="93">
        <f>'Planilha Geral'!I46</f>
        <v>983594.98483199999</v>
      </c>
    </row>
    <row r="12" spans="1:18" ht="19.5" customHeight="1" x14ac:dyDescent="0.3">
      <c r="A12" s="157" t="s">
        <v>5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86">
        <f>SUM(R4:R11)</f>
        <v>14932365.275904004</v>
      </c>
    </row>
  </sheetData>
  <mergeCells count="12">
    <mergeCell ref="B7:C7"/>
    <mergeCell ref="B8:C8"/>
    <mergeCell ref="B11:C11"/>
    <mergeCell ref="A12:Q12"/>
    <mergeCell ref="B9:C9"/>
    <mergeCell ref="B10:C10"/>
    <mergeCell ref="B6:C6"/>
    <mergeCell ref="A1:R1"/>
    <mergeCell ref="A2:R2"/>
    <mergeCell ref="B3:C3"/>
    <mergeCell ref="B4:C4"/>
    <mergeCell ref="B5:C5"/>
  </mergeCells>
  <phoneticPr fontId="7" type="noConversion"/>
  <printOptions horizontalCentered="1" verticalCentered="1"/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Planilha Geral</vt:lpstr>
      <vt:lpstr>Composição BDI</vt:lpstr>
      <vt:lpstr>Cronograma Físico- FInanceiro</vt:lpstr>
      <vt:lpstr>'Cronograma Físico- FInanceiro'!Area_de_impressao</vt:lpstr>
      <vt:lpstr>'Planilha Geral'!Area_de_impressao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PMCL</cp:lastModifiedBy>
  <cp:lastPrinted>2023-10-11T12:58:23Z</cp:lastPrinted>
  <dcterms:created xsi:type="dcterms:W3CDTF">2020-11-13T13:37:45Z</dcterms:created>
  <dcterms:modified xsi:type="dcterms:W3CDTF">2023-11-16T14:15:07Z</dcterms:modified>
</cp:coreProperties>
</file>