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ARQUIVOS\Backup Alisson 27.12.22\Alisson\2024\CP 015.2024 PAVIMENTAÇÃO E DRENAGEM AERÓDROMO BANDEIRINHAS\PROPOSTA\"/>
    </mc:Choice>
  </mc:AlternateContent>
  <xr:revisionPtr revIDLastSave="0" documentId="8_{98DF24FC-3B57-4587-8B7F-AD94AE87BD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MEMORIA.CALCULO" sheetId="4" r:id="rId2"/>
    <sheet name="CPU01" sheetId="7" r:id="rId3"/>
    <sheet name="CPU02" sheetId="5" r:id="rId4"/>
    <sheet name="Cronograma Físico Financeiro" sheetId="2" r:id="rId5"/>
    <sheet name="BDI" sheetId="3" r:id="rId6"/>
  </sheets>
  <definedNames>
    <definedName name="_xlnm.Print_Area" localSheetId="5">BDI!$A$1:$AA$35</definedName>
    <definedName name="_xlnm.Print_Area" localSheetId="1">MEMORIA.CALCULO!$A$1:$P$67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2" i="1"/>
  <c r="G31" i="1"/>
  <c r="G30" i="1"/>
  <c r="G44" i="1"/>
  <c r="G43" i="1"/>
  <c r="G42" i="1"/>
  <c r="G41" i="1"/>
  <c r="G40" i="1"/>
  <c r="G39" i="1"/>
  <c r="G38" i="1"/>
  <c r="G37" i="1"/>
  <c r="G36" i="1"/>
  <c r="G59" i="1"/>
  <c r="G60" i="1"/>
  <c r="G58" i="1"/>
  <c r="G26" i="1"/>
  <c r="G25" i="1"/>
  <c r="G24" i="1"/>
  <c r="G23" i="1"/>
  <c r="G22" i="1"/>
  <c r="G21" i="1"/>
  <c r="G20" i="1"/>
  <c r="B22" i="2" l="1"/>
  <c r="B18" i="2"/>
  <c r="H18" i="2"/>
  <c r="I31" i="4"/>
  <c r="O31" i="4" s="1"/>
  <c r="A47" i="4"/>
  <c r="A37" i="4"/>
  <c r="I28" i="4"/>
  <c r="O28" i="4" s="1"/>
  <c r="I27" i="4"/>
  <c r="O27" i="4" s="1"/>
  <c r="D34" i="1"/>
  <c r="A26" i="4" s="1"/>
  <c r="G8" i="7"/>
  <c r="D12" i="7" s="1"/>
  <c r="G7" i="7"/>
  <c r="D13" i="7" s="1"/>
  <c r="G34" i="1" s="1"/>
  <c r="A52" i="4"/>
  <c r="K36" i="4"/>
  <c r="K35" i="4"/>
  <c r="K34" i="4"/>
  <c r="K33" i="4"/>
  <c r="A32" i="4"/>
  <c r="O26" i="4" l="1"/>
  <c r="E10" i="7"/>
  <c r="E13" i="7"/>
  <c r="E12" i="7"/>
  <c r="D11" i="7"/>
  <c r="E11" i="7" s="1"/>
  <c r="G30" i="5"/>
  <c r="G28" i="5"/>
  <c r="H21" i="5"/>
  <c r="F16" i="5"/>
  <c r="H16" i="5" s="1"/>
  <c r="F15" i="5"/>
  <c r="H15" i="5" s="1"/>
  <c r="F14" i="5"/>
  <c r="H14" i="5" s="1"/>
  <c r="F13" i="5"/>
  <c r="H13" i="5" s="1"/>
  <c r="F12" i="5"/>
  <c r="H12" i="5" s="1"/>
  <c r="F7" i="5"/>
  <c r="H7" i="5" s="1"/>
  <c r="H10" i="5" s="1"/>
  <c r="H22" i="5" l="1"/>
  <c r="H24" i="5" s="1"/>
  <c r="H19" i="5"/>
  <c r="H25" i="5" l="1"/>
  <c r="G52" i="1" s="1"/>
  <c r="F42" i="1" l="1"/>
  <c r="I30" i="4"/>
  <c r="O30" i="4" s="1"/>
  <c r="O29" i="4" s="1"/>
  <c r="A29" i="4"/>
  <c r="A65" i="4"/>
  <c r="A64" i="4"/>
  <c r="A63" i="4"/>
  <c r="A62" i="4"/>
  <c r="K41" i="4"/>
  <c r="K40" i="4"/>
  <c r="K39" i="4"/>
  <c r="K38" i="4"/>
  <c r="K49" i="4"/>
  <c r="K50" i="4"/>
  <c r="K51" i="4"/>
  <c r="K48" i="4"/>
  <c r="E51" i="4"/>
  <c r="D51" i="4"/>
  <c r="A57" i="4"/>
  <c r="E56" i="4"/>
  <c r="E61" i="4" s="1"/>
  <c r="D56" i="4"/>
  <c r="D61" i="4" s="1"/>
  <c r="H46" i="4"/>
  <c r="O46" i="4" s="1"/>
  <c r="E55" i="4"/>
  <c r="E60" i="4" s="1"/>
  <c r="D55" i="4"/>
  <c r="D60" i="4" s="1"/>
  <c r="E44" i="4"/>
  <c r="E54" i="4" s="1"/>
  <c r="D44" i="4"/>
  <c r="D54" i="4" s="1"/>
  <c r="D59" i="4" s="1"/>
  <c r="E43" i="4"/>
  <c r="E53" i="4" s="1"/>
  <c r="E58" i="4" s="1"/>
  <c r="D43" i="4"/>
  <c r="D53" i="4" s="1"/>
  <c r="D58" i="4" s="1"/>
  <c r="A42" i="4"/>
  <c r="E36" i="4"/>
  <c r="E41" i="4" s="1"/>
  <c r="D36" i="4"/>
  <c r="D41" i="4" s="1"/>
  <c r="E35" i="4"/>
  <c r="E40" i="4" s="1"/>
  <c r="D35" i="4"/>
  <c r="D40" i="4" s="1"/>
  <c r="E34" i="4"/>
  <c r="E39" i="4" s="1"/>
  <c r="D34" i="4"/>
  <c r="D39" i="4" s="1"/>
  <c r="E33" i="4"/>
  <c r="E38" i="4" s="1"/>
  <c r="D33" i="4"/>
  <c r="D38" i="4" s="1"/>
  <c r="I25" i="4"/>
  <c r="O25" i="4" s="1"/>
  <c r="I24" i="4"/>
  <c r="O24" i="4" s="1"/>
  <c r="A23" i="4"/>
  <c r="H22" i="4"/>
  <c r="O22" i="4" s="1"/>
  <c r="H18" i="4"/>
  <c r="O18" i="4" s="1"/>
  <c r="H19" i="4"/>
  <c r="O19" i="4" s="1"/>
  <c r="H20" i="4"/>
  <c r="O20" i="4" s="1"/>
  <c r="H21" i="4"/>
  <c r="O21" i="4" s="1"/>
  <c r="H17" i="4"/>
  <c r="O17" i="4" s="1"/>
  <c r="I15" i="4"/>
  <c r="O15" i="4" s="1"/>
  <c r="I10" i="4"/>
  <c r="O10" i="4" s="1"/>
  <c r="A16" i="4"/>
  <c r="I14" i="4"/>
  <c r="O14" i="4" s="1"/>
  <c r="I13" i="4"/>
  <c r="O13" i="4" s="1"/>
  <c r="I12" i="4"/>
  <c r="O12" i="4" s="1"/>
  <c r="A11" i="4"/>
  <c r="I9" i="4"/>
  <c r="O9" i="4" s="1"/>
  <c r="I8" i="4"/>
  <c r="O8" i="4" s="1"/>
  <c r="I7" i="4"/>
  <c r="O7" i="4" s="1"/>
  <c r="A6" i="4"/>
  <c r="I3" i="1"/>
  <c r="B26" i="2"/>
  <c r="H26" i="2"/>
  <c r="U21" i="3"/>
  <c r="P21" i="3"/>
  <c r="K21" i="3"/>
  <c r="I21" i="3"/>
  <c r="G21" i="3"/>
  <c r="G12" i="3"/>
  <c r="P23" i="3" s="1"/>
  <c r="Z21" i="3" l="1"/>
  <c r="O23" i="4"/>
  <c r="O6" i="4"/>
  <c r="F30" i="1" s="1"/>
  <c r="O11" i="4"/>
  <c r="F31" i="1" s="1"/>
  <c r="F46" i="1"/>
  <c r="H40" i="4"/>
  <c r="O40" i="4" s="1"/>
  <c r="H39" i="4"/>
  <c r="O39" i="4" s="1"/>
  <c r="H38" i="4"/>
  <c r="O38" i="4" s="1"/>
  <c r="H41" i="4"/>
  <c r="O41" i="4" s="1"/>
  <c r="D50" i="4"/>
  <c r="D48" i="4"/>
  <c r="E50" i="4"/>
  <c r="I54" i="4"/>
  <c r="O54" i="4" s="1"/>
  <c r="D49" i="4"/>
  <c r="E48" i="4"/>
  <c r="H51" i="4"/>
  <c r="O51" i="4" s="1"/>
  <c r="E49" i="4"/>
  <c r="I58" i="4"/>
  <c r="O58" i="4" s="1"/>
  <c r="H33" i="4"/>
  <c r="O33" i="4" s="1"/>
  <c r="H35" i="4"/>
  <c r="O35" i="4" s="1"/>
  <c r="I56" i="4"/>
  <c r="O56" i="4" s="1"/>
  <c r="I61" i="4"/>
  <c r="O61" i="4" s="1"/>
  <c r="E59" i="4"/>
  <c r="I60" i="4"/>
  <c r="O60" i="4" s="1"/>
  <c r="I53" i="4"/>
  <c r="O53" i="4" s="1"/>
  <c r="I55" i="4"/>
  <c r="O55" i="4" s="1"/>
  <c r="H34" i="4"/>
  <c r="O34" i="4" s="1"/>
  <c r="H36" i="4"/>
  <c r="O36" i="4" s="1"/>
  <c r="H43" i="4"/>
  <c r="O43" i="4" s="1"/>
  <c r="H45" i="4"/>
  <c r="O45" i="4" s="1"/>
  <c r="H44" i="4"/>
  <c r="O44" i="4" s="1"/>
  <c r="O16" i="4"/>
  <c r="F32" i="1" s="1"/>
  <c r="H3" i="1"/>
  <c r="B24" i="2"/>
  <c r="B20" i="2"/>
  <c r="B16" i="2"/>
  <c r="B14" i="2"/>
  <c r="B12" i="2"/>
  <c r="B10" i="2"/>
  <c r="B8" i="2"/>
  <c r="H24" i="2"/>
  <c r="H22" i="2"/>
  <c r="H20" i="2"/>
  <c r="H16" i="2"/>
  <c r="H14" i="2"/>
  <c r="H12" i="2"/>
  <c r="H10" i="2"/>
  <c r="H8" i="2"/>
  <c r="O42" i="4" l="1"/>
  <c r="F50" i="1" s="1"/>
  <c r="H34" i="1"/>
  <c r="H51" i="1"/>
  <c r="F33" i="1"/>
  <c r="F34" i="1"/>
  <c r="O52" i="4"/>
  <c r="F52" i="1" s="1"/>
  <c r="F53" i="1" s="1"/>
  <c r="H56" i="1"/>
  <c r="I56" i="1" s="1"/>
  <c r="H49" i="1"/>
  <c r="H46" i="1"/>
  <c r="I46" i="1" s="1"/>
  <c r="H52" i="1"/>
  <c r="H32" i="1"/>
  <c r="I32" i="1" s="1"/>
  <c r="H48" i="1"/>
  <c r="I48" i="1" s="1"/>
  <c r="H39" i="1"/>
  <c r="I39" i="1" s="1"/>
  <c r="H43" i="1"/>
  <c r="I43" i="1" s="1"/>
  <c r="H42" i="1"/>
  <c r="I42" i="1" s="1"/>
  <c r="H44" i="1"/>
  <c r="I44" i="1" s="1"/>
  <c r="H41" i="1"/>
  <c r="I41" i="1" s="1"/>
  <c r="H40" i="1"/>
  <c r="I40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55" i="1"/>
  <c r="I55" i="1" s="1"/>
  <c r="H8" i="1"/>
  <c r="I8" i="1" s="1"/>
  <c r="H58" i="1"/>
  <c r="I58" i="1" s="1"/>
  <c r="H30" i="1"/>
  <c r="I30" i="1" s="1"/>
  <c r="H53" i="1"/>
  <c r="H10" i="1"/>
  <c r="I10" i="1" s="1"/>
  <c r="H7" i="1"/>
  <c r="I7" i="1" s="1"/>
  <c r="H11" i="1"/>
  <c r="I11" i="1" s="1"/>
  <c r="H31" i="1"/>
  <c r="I31" i="1" s="1"/>
  <c r="I6" i="1"/>
  <c r="H12" i="1"/>
  <c r="I12" i="1" s="1"/>
  <c r="H20" i="1"/>
  <c r="I20" i="1" s="1"/>
  <c r="H36" i="1"/>
  <c r="I36" i="1" s="1"/>
  <c r="H28" i="1"/>
  <c r="I28" i="1" s="1"/>
  <c r="I27" i="1" s="1"/>
  <c r="D13" i="2" s="1"/>
  <c r="F13" i="2" s="1"/>
  <c r="H50" i="1"/>
  <c r="H9" i="1"/>
  <c r="I9" i="1" s="1"/>
  <c r="H17" i="1"/>
  <c r="I17" i="1" s="1"/>
  <c r="H38" i="1"/>
  <c r="I38" i="1" s="1"/>
  <c r="H37" i="1"/>
  <c r="I37" i="1" s="1"/>
  <c r="D19" i="2" s="1"/>
  <c r="H14" i="1"/>
  <c r="I14" i="1" s="1"/>
  <c r="H59" i="1"/>
  <c r="I59" i="1" s="1"/>
  <c r="H16" i="1"/>
  <c r="I16" i="1" s="1"/>
  <c r="H15" i="1"/>
  <c r="I15" i="1" s="1"/>
  <c r="H60" i="1"/>
  <c r="I60" i="1" s="1"/>
  <c r="H18" i="1"/>
  <c r="I18" i="1" s="1"/>
  <c r="H13" i="1"/>
  <c r="I13" i="1" s="1"/>
  <c r="H33" i="1"/>
  <c r="I59" i="4"/>
  <c r="O59" i="4" s="1"/>
  <c r="O57" i="4" s="1"/>
  <c r="O62" i="4"/>
  <c r="H50" i="4"/>
  <c r="O50" i="4" s="1"/>
  <c r="H48" i="4"/>
  <c r="O48" i="4" s="1"/>
  <c r="O37" i="4"/>
  <c r="F49" i="1" s="1"/>
  <c r="O32" i="4"/>
  <c r="H49" i="4"/>
  <c r="O49" i="4" s="1"/>
  <c r="I49" i="1" l="1"/>
  <c r="I34" i="1"/>
  <c r="I33" i="1"/>
  <c r="I52" i="1"/>
  <c r="I54" i="1"/>
  <c r="D23" i="2" s="1"/>
  <c r="I19" i="1"/>
  <c r="D11" i="2" s="1"/>
  <c r="I45" i="1"/>
  <c r="I35" i="1"/>
  <c r="D17" i="2" s="1"/>
  <c r="I53" i="1"/>
  <c r="I50" i="1"/>
  <c r="I57" i="1"/>
  <c r="D25" i="2" s="1"/>
  <c r="E25" i="2" s="1"/>
  <c r="I5" i="1"/>
  <c r="O47" i="4"/>
  <c r="F51" i="1" s="1"/>
  <c r="I51" i="1" s="1"/>
  <c r="G13" i="2"/>
  <c r="E13" i="2"/>
  <c r="F17" i="2" l="1"/>
  <c r="G19" i="2"/>
  <c r="F19" i="2"/>
  <c r="E19" i="2"/>
  <c r="I29" i="1"/>
  <c r="D15" i="2" s="1"/>
  <c r="E15" i="2" s="1"/>
  <c r="D9" i="2"/>
  <c r="F9" i="2" s="1"/>
  <c r="E11" i="2"/>
  <c r="F11" i="2"/>
  <c r="G11" i="2"/>
  <c r="I47" i="1"/>
  <c r="D21" i="2" s="1"/>
  <c r="F21" i="2" s="1"/>
  <c r="G17" i="2"/>
  <c r="E17" i="2"/>
  <c r="F25" i="2"/>
  <c r="G25" i="2"/>
  <c r="F27" i="2"/>
  <c r="H13" i="2"/>
  <c r="F23" i="2"/>
  <c r="E23" i="2"/>
  <c r="G23" i="2"/>
  <c r="H19" i="2" l="1"/>
  <c r="E9" i="2"/>
  <c r="G9" i="2"/>
  <c r="G15" i="2"/>
  <c r="F15" i="2"/>
  <c r="I61" i="1"/>
  <c r="H11" i="2"/>
  <c r="H17" i="2"/>
  <c r="H25" i="2"/>
  <c r="G21" i="2"/>
  <c r="E21" i="2"/>
  <c r="H23" i="2"/>
  <c r="H9" i="2" l="1"/>
  <c r="I63" i="1"/>
  <c r="I62" i="1" s="1"/>
  <c r="H15" i="2"/>
  <c r="F30" i="2"/>
  <c r="H21" i="2"/>
  <c r="H64" i="1" l="1"/>
  <c r="D30" i="2" s="1"/>
  <c r="D27" i="2"/>
  <c r="G27" i="2" s="1"/>
  <c r="G30" i="2" s="1"/>
  <c r="E27" i="2" l="1"/>
  <c r="H27" i="2" s="1"/>
  <c r="H30" i="2" s="1"/>
  <c r="D26" i="2"/>
  <c r="D18" i="2"/>
  <c r="D20" i="2"/>
  <c r="D12" i="2"/>
  <c r="G29" i="2"/>
  <c r="H4" i="2"/>
  <c r="D8" i="2"/>
  <c r="F29" i="2"/>
  <c r="D14" i="2"/>
  <c r="D22" i="2"/>
  <c r="D10" i="2"/>
  <c r="D24" i="2"/>
  <c r="D16" i="2"/>
  <c r="E30" i="2" l="1"/>
  <c r="E29" i="2" s="1"/>
  <c r="H29" i="2" s="1"/>
  <c r="D29" i="2"/>
</calcChain>
</file>

<file path=xl/sharedStrings.xml><?xml version="1.0" encoding="utf-8"?>
<sst xmlns="http://schemas.openxmlformats.org/spreadsheetml/2006/main" count="561" uniqueCount="319">
  <si>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</si>
  <si>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</si>
  <si>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</si>
  <si>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</si>
  <si>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</si>
  <si>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</si>
  <si>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</si>
  <si>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</si>
  <si>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</si>
  <si>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</si>
  <si>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 xml:space="preserve">  </t>
  </si>
  <si>
    <t>Instalação do Canteiro</t>
  </si>
  <si>
    <t/>
  </si>
  <si>
    <t xml:space="preserve"> 1.1 </t>
  </si>
  <si>
    <t xml:space="preserve"> ED-28427 </t>
  </si>
  <si>
    <t>SETOP</t>
  </si>
  <si>
    <t>FORNECIMENTO E COLOCAÇÃO DE PLACA DE OBRA EM CHAPA GALVANIZADA #26, ESP. 0,45MM, DIMENSÃO (3X1,5)M, PLOTADA COM ADESIVO VINÍLICO, AFIXADA COM REBITES 4,8X40MM, EM ESTRUTURA METÁLICA DE METALON 20X20MM, ESP. 1,25MM, INCLUSIVE SUPORTE EM EUCALIPTO AUTOCLAVADO PINTADO COM TINTA PVA DUAS (2) DEMÃOS</t>
  </si>
  <si>
    <t>un</t>
  </si>
  <si>
    <t xml:space="preserve"> 1.2 </t>
  </si>
  <si>
    <t xml:space="preserve"> ED-16348 </t>
  </si>
  <si>
    <t>LOCAÇÃO DE CONTAINER COM ISOLAMENTO TÉRMICO, TIPO 1, PARA ESCRITÓRIO DE OBRA, COM MEDIDAS REFERENCIAIS DE (6) METROS COMPRIMENTO, (2,3) METROS LARGURA E (2,5) METROS ALTURA ÚTIL INTERNA, INCLUSIVE AR CONDICIONADO E LIGAÇÕES ELÉTRICAS INTERNAS, EXCLUSIVE MOBILIZAÇÃO/DESMOBILIZAÇÃO E LIGAÇÕES PROVISÓRIAS EXTERNAS</t>
  </si>
  <si>
    <t>mês</t>
  </si>
  <si>
    <t xml:space="preserve"> 1.3 </t>
  </si>
  <si>
    <t xml:space="preserve"> ED-16356 </t>
  </si>
  <si>
    <t>LIGAÇÕES PROVISÓRIAS PARA CONTAINER TIPO 1 (CORRESPONDENTE AO CÓDIGO ED 16348)</t>
  </si>
  <si>
    <t xml:space="preserve"> 1.4 </t>
  </si>
  <si>
    <t xml:space="preserve"> ED-16350 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</si>
  <si>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</t>
  </si>
  <si>
    <t xml:space="preserve"> 1.5 </t>
  </si>
  <si>
    <t xml:space="preserve"> ED-16358 </t>
  </si>
  <si>
    <t>LIGAÇÕES PROVISÓRIAS PARA CONTAINER TIPO 3 (CORRESPONDENTE AO CÓDIGO ED 16350)</t>
  </si>
  <si>
    <t xml:space="preserve"> 1.6 </t>
  </si>
  <si>
    <t xml:space="preserve"> ED-16351 </t>
  </si>
  <si>
    <t>LOCAÇÃO DE CONTAINER COM ISOLAMENTO TÉRMICO, TIPO 4, PARA REFEITÓRIO DE OBRA, COM MEDIDAS REFERENCIAIS DE (6) METROS COMPRIMENTO, (2,3) METROS LARGURA E (2,5) METROS ALTURA ÚTIL INTERNA, INCLUSIVE LIGAÇÕES ELÉTRICAS INTERNAS, EXCLUSIVE MOBILIZAÇÃO/DESMOBILIZAÇÃO E LIGAÇÕES PROVISÓRIAS EXTERNAS</t>
  </si>
  <si>
    <t xml:space="preserve"> 1.7 </t>
  </si>
  <si>
    <t xml:space="preserve"> ED-16359 </t>
  </si>
  <si>
    <t>LIGAÇÕES PROVISÓRIAS PARA CONTAINER TIPO 4 (CORRESPONDENTE AO CÓDIGO ED 16351)</t>
  </si>
  <si>
    <t xml:space="preserve"> 1.8 </t>
  </si>
  <si>
    <t xml:space="preserve"> ED-16354 </t>
  </si>
  <si>
    <t>LOCAÇÃO DE CONTAINER COM ISOLAMENTO TÉRMICO, TIPO 7, PARA VESTIÁRIO DE OBRA COM QUATRO (4) CHUVEIROS, TRÊS (3) VASOS SANITÁRIOS, UM (1) MICTÓRIO E UM (1) LAVATÓRIO, COM MEDIDAS REFERENCIAIS DE (6) METROS COMPRIMENTO, (2,3) METROS LARGURA E (2,5) METROS ALTURA ÚTIL INTERNA, INCLUSIVE LIGAÇÕES ELÉTRICAS E HIDROSSANITÁRIAS INTERNAS, EXCLUSIVE MOBILIZAÇÃO/DESMOBILIZAÇÃO E LIGAÇÕES PROVISÓRIAS EXTERNAS</t>
  </si>
  <si>
    <t xml:space="preserve"> 1.9 </t>
  </si>
  <si>
    <t xml:space="preserve"> ED-16362 </t>
  </si>
  <si>
    <t>LIGAÇÕES PROVISÓRIAS PARA CONTAINER TIPO 7 (CORRESPONDENTE AO CÓDIGO ED 16354)</t>
  </si>
  <si>
    <t xml:space="preserve"> 1.10 </t>
  </si>
  <si>
    <t xml:space="preserve"> ED-50155 </t>
  </si>
  <si>
    <t>LOCAÇÃO DE BANHEIRO QUÍMICO, DIMENSÃO (110X120X230)CM, LINHA PADRÃO, CONTENDO UMA (1) PIA/HIGIENIZADOR DE MÃOS, INCLUSIVE MANUTENÇÃO E MOBILIZAÇÃO/DESMOBILIZAÇÃO</t>
  </si>
  <si>
    <t xml:space="preserve"> 1.11 </t>
  </si>
  <si>
    <t xml:space="preserve"> ED-50150 </t>
  </si>
  <si>
    <t>LIGAÇÃO DE ÁGUA PROVISÓRIA PARA CANTEIRO,  INCLUSIVE HIDRÔMETRO E CAVALETE PARA MEDIÇÃO DE ÁGUA   ENTRADA PRINCIPAL, EM AÇO GALVANIZADO DN 20MM (1/2")   PADRÃO CONCESSIONÁRIA</t>
  </si>
  <si>
    <t xml:space="preserve"> 1.12 </t>
  </si>
  <si>
    <t xml:space="preserve"> ED-50151 </t>
  </si>
  <si>
    <t>LIGAÇÃO PROVISÓRIA COM ENTRADA DE ENERGIA AÉREA, PADRÃO CEMIG, CARGA INSTALADA DE 15,1KVA ATÉ 30KVA, TRIFÁSICO, COM SAÍDA SUBTERRÂNEA, INCLUSIVE POSTE, CAIXA PARA MEDIDOR, DISJUNTOR, BARRAMENTO, ATERRAMENTO E ACESSÓRIOS</t>
  </si>
  <si>
    <t xml:space="preserve"> 1.13 </t>
  </si>
  <si>
    <t xml:space="preserve"> ED-50137 </t>
  </si>
  <si>
    <t>MOBILIZAÇÃO E DESMOBILIZAÇÃO DE CONTAINER, INCLUSIVE CARGA, DESCARGA E TRANSPORTE EM CAMINHÃO CARROCERIA COM GUINDAUTO (MUNCK), EXCLUSIVE LOCAÇÃO DO CONTAINER</t>
  </si>
  <si>
    <t xml:space="preserve"> 2 </t>
  </si>
  <si>
    <t xml:space="preserve"> 2.1 </t>
  </si>
  <si>
    <t xml:space="preserve"> 43.01.03 </t>
  </si>
  <si>
    <t>SUDECAP</t>
  </si>
  <si>
    <t>EQUIPE DE TOPOGRAFIA - OBRA</t>
  </si>
  <si>
    <t>MES</t>
  </si>
  <si>
    <t xml:space="preserve"> 3 </t>
  </si>
  <si>
    <t>Serviços Preliminares</t>
  </si>
  <si>
    <t xml:space="preserve"> 3.1 </t>
  </si>
  <si>
    <t xml:space="preserve"> RO-01091 </t>
  </si>
  <si>
    <t>m²</t>
  </si>
  <si>
    <t xml:space="preserve"> 4 </t>
  </si>
  <si>
    <t xml:space="preserve"> 4.1 </t>
  </si>
  <si>
    <t xml:space="preserve"> ED-51105 </t>
  </si>
  <si>
    <t>ESCAVAÇÃO MECÂNICA EM MATERIAL DE 1ª CATEGORIA, INCLUSIVE CARGA EM CAMINHÃO, EXCLUSIVE TRANSPORTE E DESCARGA</t>
  </si>
  <si>
    <t>m³</t>
  </si>
  <si>
    <t xml:space="preserve"> 95427 </t>
  </si>
  <si>
    <t>SINAPI</t>
  </si>
  <si>
    <t>TRANSPORTE COM CAMINHÃO BASCULANTE DE 18 M³, EM VIA URBANA PAVIMENTADA, ADICIONAL PARA DMT EXCEDENTE A 30 KM (UNIDADE: M3XKM). AF_07/2020</t>
  </si>
  <si>
    <t>M3XKM</t>
  </si>
  <si>
    <t xml:space="preserve"> RO-00232 </t>
  </si>
  <si>
    <t xml:space="preserve"> ED-29189 </t>
  </si>
  <si>
    <t>COMPACTAÇÃO MECÂNICA DE ATERRO COM ROLO VIBRATÓRIO A 100% DO PROCTOR NORMAL, INCLUSIVE ESPALHAMENTO</t>
  </si>
  <si>
    <t>U</t>
  </si>
  <si>
    <t xml:space="preserve"> 5 </t>
  </si>
  <si>
    <t>Drenagem</t>
  </si>
  <si>
    <t xml:space="preserve"> 5.1 </t>
  </si>
  <si>
    <t xml:space="preserve"> ED-48585 </t>
  </si>
  <si>
    <t>CAIXA DE CAPTAÇÃO E DRENAGEM TIPO F (120 X 120 X 150 CM), D = 500 MM A 1500MM, INCLUSIVE ESCAVAÇÃO, REATERRO E BOTA FORA</t>
  </si>
  <si>
    <t xml:space="preserve"> 5.2 </t>
  </si>
  <si>
    <t>UN</t>
  </si>
  <si>
    <t xml:space="preserve"> 5.3 </t>
  </si>
  <si>
    <t xml:space="preserve"> 6 </t>
  </si>
  <si>
    <t>Pavimentação</t>
  </si>
  <si>
    <t xml:space="preserve"> 6.1 </t>
  </si>
  <si>
    <t xml:space="preserve"> 20.11.05 </t>
  </si>
  <si>
    <t>IMPRIMAÇÃO COM EMULSÃO ASFÁLTICA - EAI, LIMPEZA MANUAL</t>
  </si>
  <si>
    <t xml:space="preserve"> 20.12.01 </t>
  </si>
  <si>
    <t>PINTURA DE LIGAÇÃO COM RR-1C</t>
  </si>
  <si>
    <t>TXKM</t>
  </si>
  <si>
    <t xml:space="preserve"> 7.1 </t>
  </si>
  <si>
    <t>Administração Local</t>
  </si>
  <si>
    <t>ENGENHEIRO CIVIL DE OBRA JUNIOR COM ENCARGOS COMPLEMENTARES</t>
  </si>
  <si>
    <t>ENCARREGADO GERAL DE OBRAS COM ENCARGOS COMPLEMENTARES</t>
  </si>
  <si>
    <t>TÉCNICO EM SEGURANÇA DO TRABALHO COM ENCARGOS COMPLEMENTARES</t>
  </si>
  <si>
    <t>Total Geral</t>
  </si>
  <si>
    <t>CRONOGRAMA FÍSICO-FINANCEIRO</t>
  </si>
  <si>
    <t>ITEM</t>
  </si>
  <si>
    <t>ETAPAS/DESCRIÇÃO</t>
  </si>
  <si>
    <t>FÍSICO/ FINANCEIRO</t>
  </si>
  <si>
    <t>TOTAL  ETAPAS</t>
  </si>
  <si>
    <t>MÊS 1</t>
  </si>
  <si>
    <t>MÊS 2</t>
  </si>
  <si>
    <t>MÊS 3</t>
  </si>
  <si>
    <t>TOTAL</t>
  </si>
  <si>
    <t>Físico %</t>
  </si>
  <si>
    <t>Financeiro</t>
  </si>
  <si>
    <t>BDI</t>
  </si>
  <si>
    <t>AC =</t>
  </si>
  <si>
    <t>ADMINISTRAÇÃO CENTRAL =</t>
  </si>
  <si>
    <t>S + G =</t>
  </si>
  <si>
    <t>SEGURO + GARANTIAS =</t>
  </si>
  <si>
    <t>R =</t>
  </si>
  <si>
    <t>RISCO =</t>
  </si>
  <si>
    <t>DF =</t>
  </si>
  <si>
    <t>DESPESAS FINANCEIRAS =</t>
  </si>
  <si>
    <t>L =</t>
  </si>
  <si>
    <t>LUCRO =</t>
  </si>
  <si>
    <t>I =</t>
  </si>
  <si>
    <t>IMPOSTOS =</t>
  </si>
  <si>
    <t>COFINS</t>
  </si>
  <si>
    <t>PIS</t>
  </si>
  <si>
    <t>ISS</t>
  </si>
  <si>
    <t>CPRB</t>
  </si>
  <si>
    <t>BDI =</t>
  </si>
  <si>
    <t>[</t>
  </si>
  <si>
    <t>[(</t>
  </si>
  <si>
    <t>+</t>
  </si>
  <si>
    <t>)x</t>
  </si>
  <si>
    <t>(</t>
  </si>
  <si>
    <t>)]</t>
  </si>
  <si>
    <t>]</t>
  </si>
  <si>
    <t>=</t>
  </si>
  <si>
    <t>-</t>
  </si>
  <si>
    <t>)</t>
  </si>
  <si>
    <t>1 - FORMULA CONFORME ACORDAO nº 2622/2013 TCU - PLENÁRIO</t>
  </si>
  <si>
    <t>MOBILIZAÇÃO E DESMOBILIZAÇÃO DE OBRA EM CENTRO URBANO OU REGIÃO LIMÍTROFE COM VALOR ACIMA DE 3.000.000,01</t>
  </si>
  <si>
    <t>%</t>
  </si>
  <si>
    <t>Subtotal</t>
  </si>
  <si>
    <t>Mobilização</t>
  </si>
  <si>
    <t>OBRA: Recape Aeroporto Bandeirinhas</t>
  </si>
  <si>
    <t>PREFEITURA MUNICIPAL DE CONSELHEIRO LAFAIETE</t>
  </si>
  <si>
    <t>MEMORIA DE CÁLCULO</t>
  </si>
  <si>
    <t>DESCRIÇÃO</t>
  </si>
  <si>
    <t>OBSERVAÇÃO</t>
  </si>
  <si>
    <t>LARGURA</t>
  </si>
  <si>
    <t>ALTURA</t>
  </si>
  <si>
    <t>DESCONTO VÃOS</t>
  </si>
  <si>
    <t>ÁREA</t>
  </si>
  <si>
    <t>VOLUME</t>
  </si>
  <si>
    <t>PESO</t>
  </si>
  <si>
    <t>DENSIDADE</t>
  </si>
  <si>
    <t>DMT</t>
  </si>
  <si>
    <t>PERCENTUAL /
EMPOLAMENTO</t>
  </si>
  <si>
    <t xml:space="preserve">TAXA DE APLICAÇÃO </t>
  </si>
  <si>
    <t xml:space="preserve">TOTAL GERAL </t>
  </si>
  <si>
    <t>UNIDADE</t>
  </si>
  <si>
    <t>(m)</t>
  </si>
  <si>
    <t>(m2)</t>
  </si>
  <si>
    <t>(m3)</t>
  </si>
  <si>
    <t>(kg)</t>
  </si>
  <si>
    <t xml:space="preserve"> (t/m²)</t>
  </si>
  <si>
    <t>(KM)</t>
  </si>
  <si>
    <t>(L/M2) (M3/M) (M2/M)</t>
  </si>
  <si>
    <t>UNID</t>
  </si>
  <si>
    <t>M2</t>
  </si>
  <si>
    <t>M</t>
  </si>
  <si>
    <t>M3</t>
  </si>
  <si>
    <t>H</t>
  </si>
  <si>
    <t>OBJETO: PAVIMENTAÇÃO AERÓDROMO DAS BANDEIRINHAS</t>
  </si>
  <si>
    <t>MUNICÍPIO DE CONSELHEIRO LAFAIETE - Secretaria de Obras e Meio Ambiente</t>
  </si>
  <si>
    <t>PLANILHA ORÇAMENTÁRIA PAVIMENTAÇÃO AERÓDROMO BANDEIRINHAS</t>
  </si>
  <si>
    <t>RETALUDAMENTO LADO OSTE DA PISTA</t>
  </si>
  <si>
    <t>COMPRIMENTO</t>
  </si>
  <si>
    <t>RETALUDAMENTO LADO LESTE DA PISTA</t>
  </si>
  <si>
    <t>REFORÇO DO SUBLEITO PISTA</t>
  </si>
  <si>
    <t>LIMPEZA MECANIZADA DA CAMADA VEGETAL</t>
  </si>
  <si>
    <t>REGULARIZAÇÃO DE SUPERFÍCIE COM MOTONIVELADORA</t>
  </si>
  <si>
    <t>RETIRADA MATERIAL TAXI-WAY E ACESSO</t>
  </si>
  <si>
    <t>RETIRADA MATERIAL ACESSO PISTA</t>
  </si>
  <si>
    <t>ACESSO AO AEROPORTO</t>
  </si>
  <si>
    <t>ESCAVAÇÃO MANUAL DE VALA EM MATERIAL DE 1ª CATEGORIA NA PROFUNDIDADE DE 0 A 1,50 M</t>
  </si>
  <si>
    <t xml:space="preserve"> 4.2</t>
  </si>
  <si>
    <t xml:space="preserve"> 4.3</t>
  </si>
  <si>
    <t xml:space="preserve"> 4.4</t>
  </si>
  <si>
    <t>Movimentação de Terra e Compactação</t>
  </si>
  <si>
    <t>RETALUDAMENTO LADO OSTE DA PISTA - INCLUSIVE CARGA EM CAMINHÃO</t>
  </si>
  <si>
    <t>RETALUDAMENTO LADO LESTE DA PISTA - INCLUSIVE CARGA EM CAMINHÃO</t>
  </si>
  <si>
    <t>RETIRADA MATERIAL TAXI-WAY</t>
  </si>
  <si>
    <t>TAXI-WAY</t>
  </si>
  <si>
    <t>ACESSO PISTA</t>
  </si>
  <si>
    <t>PISTA POUSO E DECOLAGEM</t>
  </si>
  <si>
    <t>TÁXI-WAY</t>
  </si>
  <si>
    <t>O ITEM ADIMININSTRAÇÃO LOCAL SERÁ MEDIDO DE ACORDO COM O AVANÇO DA EXECUÇÃO DA OBRA</t>
  </si>
  <si>
    <t>HORAS</t>
  </si>
  <si>
    <t>ED-48656</t>
  </si>
  <si>
    <t>POÇO DE VISITA PARA REDE TUBULAR TIPO C DN 1000,
EXCLUSIVE ESCAVAÇÃO, REATERRO E BOTA FORA</t>
  </si>
  <si>
    <t>19.23.02</t>
  </si>
  <si>
    <t>DESCIDA D'AGUA TIPO DEGRAU - PADRAO SUDECAP D=500MM</t>
  </si>
  <si>
    <t>RETIRADA DE MATERIAL PARA REFORÇO DO SUBBASE E BASE PISTA - INCLUSIVE CARGA EM CAMINHÃO</t>
  </si>
  <si>
    <t>RETIRADA DE MATERIAL PARA REFORÇO DO SUBBASE E BASE TAXI-WAY E ACESSO - INCLUSIVE CARGA EM CAMINHÃO</t>
  </si>
  <si>
    <t xml:space="preserve"> 7.3</t>
  </si>
  <si>
    <t xml:space="preserve"> 7.6</t>
  </si>
  <si>
    <t>Base de brita graduada melhorada com cimento</t>
  </si>
  <si>
    <t xml:space="preserve"> 5.4</t>
  </si>
  <si>
    <t>SICRO</t>
  </si>
  <si>
    <t>DRENO SUPERFICIAL - DSS 04 - TUBO PEAD E BRITA COMERCIAL</t>
  </si>
  <si>
    <t>Sinalização Horizontal</t>
  </si>
  <si>
    <t xml:space="preserve"> 8.1 </t>
  </si>
  <si>
    <t xml:space="preserve"> 9.1 </t>
  </si>
  <si>
    <t xml:space="preserve"> 9.2</t>
  </si>
  <si>
    <t xml:space="preserve"> 9.3</t>
  </si>
  <si>
    <t>10.1</t>
  </si>
  <si>
    <t>BASE OU SUB-BASE DE BRITA GRADUADA TRATADA COM CIMENTO COM BRITA COMERCIAL</t>
  </si>
  <si>
    <t>PISTA</t>
  </si>
  <si>
    <t xml:space="preserve"> 8.2</t>
  </si>
  <si>
    <t>Ensaios - Equipe de Topografia</t>
  </si>
  <si>
    <t>67.01.01</t>
  </si>
  <si>
    <t>DETERMINAÇÃO DO TEOR DE UMIDADE DE SOLOS EM LABORATORIO (NBR 6457:2016 ANEXO A)</t>
  </si>
  <si>
    <t>67.01.06</t>
  </si>
  <si>
    <t>DETERMINAÇÃO DO LIMITE DE LIQUIDEZ DE SOLOS (NBR 6459:2017)</t>
  </si>
  <si>
    <t>67.01.07</t>
  </si>
  <si>
    <t>DETERMINAÇÃO DO LIMITE DE PLASTICIDADE DE SOLOS (NBR 7180:2016)</t>
  </si>
  <si>
    <t>67.01.09</t>
  </si>
  <si>
    <t>COMPACTAÇÃO DO SOLO ENERGIA PROCTOR NORMAL (NBR 7182:2020) COM 05 CORPOS DE PROVA</t>
  </si>
  <si>
    <t>67.01.14</t>
  </si>
  <si>
    <t>ÍNDICE DE SUPORTE CALIFÓRNIA DE SOLOS (ISC/CBR) C/5 CP (DNIT 172/016-ME / NBR 9895:2017)</t>
  </si>
  <si>
    <t>67.01.20</t>
  </si>
  <si>
    <t>COEFICIENTE DE PERMEABILIDADE DE SOLOS ARGILOSOS À CARGA VARIÁVEL (NBR 14545:2021)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</si>
  <si>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</si>
  <si>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</si>
  <si>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</si>
  <si>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</si>
  <si>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</si>
  <si>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</si>
  <si>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>TUBO DE CONCRETO ARMADO, CLASSE PA1, DIÂMETRO 1000MM, INCLUSIVE FORNECIMENTO, ASSENTAMENTO E REJUNTAMENTO, EXCLUSIVE ESCAVAÇÃO</t>
  </si>
  <si>
    <t xml:space="preserve"> 5.5</t>
  </si>
  <si>
    <t xml:space="preserve"> 5.6</t>
  </si>
  <si>
    <t xml:space="preserve"> 5.7</t>
  </si>
  <si>
    <t>03.18.01</t>
  </si>
  <si>
    <t>19.32.01</t>
  </si>
  <si>
    <t>ESCORAMENTO DE CAVAS OU VALAS TIPO DESCONTÍNUO, EM MADEIRA</t>
  </si>
  <si>
    <t xml:space="preserve"> 5.8</t>
  </si>
  <si>
    <t>03.23.03</t>
  </si>
  <si>
    <t>REGULARIZAÇÃO E COMPACTAÇÃO DE FUNDO DE CAVAS OU VALAS</t>
  </si>
  <si>
    <t xml:space="preserve"> 5.9</t>
  </si>
  <si>
    <t>03.22.02</t>
  </si>
  <si>
    <t>REATERRO COMPACTADO DE CAVAS OU VALAS COM PLACA VIBRATÓRIA OU EQUIVALENTE</t>
  </si>
  <si>
    <t>CPU 001</t>
  </si>
  <si>
    <t>COMPOSIÇÃO</t>
  </si>
  <si>
    <t>T</t>
  </si>
  <si>
    <t>MÃO-DE-OBRA</t>
  </si>
  <si>
    <t xml:space="preserve">REFERENCIA </t>
  </si>
  <si>
    <t>CÓDIGO</t>
  </si>
  <si>
    <t>QUANT.</t>
  </si>
  <si>
    <t>CUSTO
UNITÁRIO</t>
  </si>
  <si>
    <t>CUSTO
TOTAL</t>
  </si>
  <si>
    <t>P9824</t>
  </si>
  <si>
    <t>SERVENTE</t>
  </si>
  <si>
    <t>1. TOTAL DE MÃO-DE-OBRA</t>
  </si>
  <si>
    <t xml:space="preserve"> </t>
  </si>
  <si>
    <t>∑</t>
  </si>
  <si>
    <t>EQUIPAMENTO</t>
  </si>
  <si>
    <t>E9762</t>
  </si>
  <si>
    <t>Rolo compactador de pneus autopropelido de 27 t - 85 kW</t>
  </si>
  <si>
    <t>CHI</t>
  </si>
  <si>
    <t>CHP</t>
  </si>
  <si>
    <t>E9681</t>
  </si>
  <si>
    <t>Rolo compactador liso tandem vibratório autopropelido de 10,4 t - 82 kW</t>
  </si>
  <si>
    <t>E9545</t>
  </si>
  <si>
    <t>Vibroacabadora de asfalto sobre esteiras - 82 kW</t>
  </si>
  <si>
    <t>2. TOTAL DE EQUIPAMENTOS</t>
  </si>
  <si>
    <t>MATERIAL / SERVIÇO</t>
  </si>
  <si>
    <t>COTAÇÃO</t>
  </si>
  <si>
    <t>CIMENTO ASFÁLTICO DE PETRÓLEO - MODIFICADO POLIMERO SBS 65/90</t>
  </si>
  <si>
    <t>3. TOTAL DE MATERIAIS</t>
  </si>
  <si>
    <t>PREÇO TOTAL ( 1 ) + ( 2 ) + ( 3 )</t>
  </si>
  <si>
    <t>2</t>
  </si>
  <si>
    <t>STRATURA ASFALTOS LTDA - 59.128.553/0001-77</t>
  </si>
  <si>
    <t>PREÇO MEDIANO</t>
  </si>
  <si>
    <t>M³</t>
  </si>
  <si>
    <t>20.10.03</t>
  </si>
  <si>
    <t>Usinagem de concreto asfáltico - faixa C - areia e brita comerciais</t>
  </si>
  <si>
    <t>TRANSPORTE DE MATERIAL DE QUALQUER NATUREZA. DMT &gt; 10 KM. DISTÂNCIA MÉDIA DE TRANSPORTE DE 21,0 KM</t>
  </si>
  <si>
    <t>PINTURA DE FAIXA COM TINTA ACRÍLICA EMULSIONADA EM ÁGUA - ESPESSURA DE 0,5 MM</t>
  </si>
  <si>
    <t>m2</t>
  </si>
  <si>
    <t>PINTURA DE SETAS E ZEBRADOS COM TINTA ACRÍLICA EMULSIONADA EM ÁGUA - ESPESSURA DE 0,5 MM</t>
  </si>
  <si>
    <t>CONCRETO BETUMINOSO USINADO A QUENTE (C.B.U.Q. FAIXA C) COM ASFALTO MODIFICADO POR POLÍMERO - MASSA PRONTA</t>
  </si>
  <si>
    <t>CPU 002</t>
  </si>
  <si>
    <t>ED-9211</t>
  </si>
  <si>
    <t xml:space="preserve"> 4.5</t>
  </si>
  <si>
    <t>CP-01</t>
  </si>
  <si>
    <t>ARGILA OU BARRO PARA ATERRO/REATERRO (COM TRANSPORTE ATE 10 KM)</t>
  </si>
  <si>
    <t>ÓRGÃO DE REFERÊNCIA</t>
  </si>
  <si>
    <t>COEFICIENTE</t>
  </si>
  <si>
    <t>PREÇO UNIT.</t>
  </si>
  <si>
    <t>CUSTO TOTAL</t>
  </si>
  <si>
    <t>SERVENTE DE OBRAS</t>
  </si>
  <si>
    <t>:</t>
  </si>
  <si>
    <t>MATERIAL</t>
  </si>
  <si>
    <t>MAO DE OBRA</t>
  </si>
  <si>
    <t>TOTAL COMPOSIÇÃO</t>
  </si>
  <si>
    <t xml:space="preserve"> 7.2</t>
  </si>
  <si>
    <t xml:space="preserve"> 7.5</t>
  </si>
  <si>
    <t xml:space="preserve"> 7.4</t>
  </si>
  <si>
    <t xml:space="preserve"> ED-50394
</t>
  </si>
  <si>
    <t xml:space="preserve"> NOVEMBRO 2024</t>
  </si>
  <si>
    <t>REF.: SETOP 07/2024 / SINAPI 10/2024 /  SUDECAP 07/2024 / SICRO 07/2024 - ONERADA</t>
  </si>
  <si>
    <t>_______________________________</t>
  </si>
  <si>
    <t>CONSTRUTORA MARINS LTDA</t>
  </si>
  <si>
    <t>Helvecio Neves Marins</t>
  </si>
  <si>
    <t>Engº Civil / RT - CREA/MG 4922/D</t>
  </si>
  <si>
    <t>Representante Legal</t>
  </si>
  <si>
    <t>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</si>
</sst>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R$ &quot;#,##0.00"/>
    <numFmt numFmtId="165" formatCode="_(* #,##0.00_);_(* \(#,##0.00\);_(* &quot;-&quot;??_);_(@_)"/>
    <numFmt numFmtId="166" formatCode="0.0000"/>
    <numFmt numFmtId="167" formatCode="&quot;R$&quot;\ #,##0.00"/>
    <numFmt numFmtId="168" formatCode="_([$€-2]* #,##0.00_);_([$€-2]* \(#,##0.00\);_([$€-2]* \-??_)"/>
    <numFmt numFmtId="169" formatCode="#,##0.0000"/>
    <numFmt numFmtId="170" formatCode="0.000"/>
  </numFmts>
  <fonts count="43">
    <font>
      <sz val="11"/>
      <color theme="1"/>
      <name val="Aptos Narrow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rial"/>
      <family val="2"/>
    </font>
    <font>
      <b/>
      <sz val="16"/>
      <name val="Calibri"/>
      <family val="2"/>
    </font>
    <font>
      <sz val="11"/>
      <name val="Arial"/>
      <family val="1"/>
    </font>
    <font>
      <sz val="11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Arial"/>
      <family val="2"/>
    </font>
    <font>
      <sz val="9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ptos Narrow"/>
      <family val="2"/>
      <scheme val="minor"/>
    </font>
    <font>
      <b/>
      <sz val="12"/>
      <name val="Arial"/>
      <family val="2"/>
    </font>
    <font>
      <sz val="10"/>
      <name val="Arial"/>
    </font>
    <font>
      <sz val="12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8"/>
      <name val="Aptos Narrow"/>
      <family val="2"/>
      <scheme val="minor"/>
    </font>
    <font>
      <sz val="10"/>
      <color theme="1"/>
      <name val="Arial"/>
      <family val="1"/>
    </font>
    <font>
      <b/>
      <sz val="12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color rgb="FFFF000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Aptos Narrow"/>
      <scheme val="minor"/>
    </font>
    <font>
      <b/>
      <sz val="9"/>
      <color theme="1"/>
      <name val="Aptos Narrow"/>
      <scheme val="minor"/>
    </font>
    <font>
      <b/>
      <sz val="10"/>
      <color theme="1"/>
      <name val="Aptos Narrow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theme="1"/>
      </left>
      <right/>
      <top style="medium">
        <color indexed="64"/>
      </top>
      <bottom/>
      <diagonal/>
    </border>
    <border>
      <left/>
      <right style="thin">
        <color theme="1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theme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5" fillId="0" borderId="0" applyFont="0" applyFill="0" applyBorder="0" applyAlignment="0" applyProtection="0"/>
    <xf numFmtId="0" fontId="7" fillId="0" borderId="0"/>
    <xf numFmtId="0" fontId="9" fillId="0" borderId="0"/>
    <xf numFmtId="165" fontId="13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7" fillId="0" borderId="0"/>
    <xf numFmtId="0" fontId="23" fillId="0" borderId="0"/>
    <xf numFmtId="0" fontId="25" fillId="0" borderId="0"/>
    <xf numFmtId="165" fontId="13" fillId="0" borderId="0" applyFont="0" applyFill="0" applyBorder="0" applyAlignment="0" applyProtection="0"/>
    <xf numFmtId="165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304">
    <xf numFmtId="0" fontId="0" fillId="0" borderId="0" xfId="0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0" fontId="10" fillId="6" borderId="0" xfId="3" applyFont="1" applyFill="1"/>
    <xf numFmtId="0" fontId="11" fillId="5" borderId="0" xfId="2" applyFont="1" applyFill="1" applyAlignment="1">
      <alignment horizontal="left" vertical="center"/>
    </xf>
    <xf numFmtId="0" fontId="10" fillId="0" borderId="0" xfId="3" applyFont="1"/>
    <xf numFmtId="0" fontId="11" fillId="5" borderId="0" xfId="2" applyFont="1" applyFill="1" applyAlignment="1">
      <alignment vertical="center"/>
    </xf>
    <xf numFmtId="164" fontId="11" fillId="5" borderId="0" xfId="2" applyNumberFormat="1" applyFont="1" applyFill="1" applyAlignment="1">
      <alignment vertical="center"/>
    </xf>
    <xf numFmtId="0" fontId="11" fillId="5" borderId="0" xfId="2" applyFont="1" applyFill="1" applyAlignment="1">
      <alignment horizontal="right" vertical="center"/>
    </xf>
    <xf numFmtId="164" fontId="11" fillId="5" borderId="0" xfId="2" applyNumberFormat="1" applyFont="1" applyFill="1" applyAlignment="1">
      <alignment horizontal="left" vertical="center"/>
    </xf>
    <xf numFmtId="0" fontId="11" fillId="7" borderId="2" xfId="2" applyFont="1" applyFill="1" applyBorder="1" applyAlignment="1">
      <alignment horizontal="center" vertical="center"/>
    </xf>
    <xf numFmtId="0" fontId="11" fillId="7" borderId="3" xfId="2" applyFont="1" applyFill="1" applyBorder="1" applyAlignment="1">
      <alignment horizontal="center" vertical="center"/>
    </xf>
    <xf numFmtId="0" fontId="11" fillId="7" borderId="4" xfId="2" applyFont="1" applyFill="1" applyBorder="1" applyAlignment="1">
      <alignment horizontal="center" vertical="center" wrapText="1"/>
    </xf>
    <xf numFmtId="0" fontId="11" fillId="7" borderId="4" xfId="2" applyFont="1" applyFill="1" applyBorder="1" applyAlignment="1">
      <alignment horizontal="center" vertical="center"/>
    </xf>
    <xf numFmtId="49" fontId="12" fillId="8" borderId="2" xfId="2" applyNumberFormat="1" applyFont="1" applyFill="1" applyBorder="1" applyAlignment="1">
      <alignment horizontal="left" vertical="top" wrapText="1" indent="1"/>
    </xf>
    <xf numFmtId="10" fontId="10" fillId="8" borderId="2" xfId="2" applyNumberFormat="1" applyFont="1" applyFill="1" applyBorder="1" applyAlignment="1">
      <alignment horizontal="right" vertical="top" wrapText="1" indent="1"/>
    </xf>
    <xf numFmtId="49" fontId="12" fillId="8" borderId="5" xfId="2" applyNumberFormat="1" applyFont="1" applyFill="1" applyBorder="1" applyAlignment="1">
      <alignment horizontal="left" vertical="top" wrapText="1" indent="1"/>
    </xf>
    <xf numFmtId="164" fontId="10" fillId="8" borderId="5" xfId="2" applyNumberFormat="1" applyFont="1" applyFill="1" applyBorder="1" applyAlignment="1">
      <alignment horizontal="right" vertical="top" wrapText="1" indent="1"/>
    </xf>
    <xf numFmtId="49" fontId="12" fillId="9" borderId="2" xfId="2" applyNumberFormat="1" applyFont="1" applyFill="1" applyBorder="1" applyAlignment="1">
      <alignment horizontal="left" vertical="top" wrapText="1" indent="1"/>
    </xf>
    <xf numFmtId="10" fontId="10" fillId="9" borderId="2" xfId="2" applyNumberFormat="1" applyFont="1" applyFill="1" applyBorder="1" applyAlignment="1">
      <alignment horizontal="right" vertical="top" wrapText="1" indent="1"/>
    </xf>
    <xf numFmtId="49" fontId="12" fillId="9" borderId="5" xfId="2" applyNumberFormat="1" applyFont="1" applyFill="1" applyBorder="1" applyAlignment="1">
      <alignment horizontal="left" vertical="top" wrapText="1" indent="1"/>
    </xf>
    <xf numFmtId="164" fontId="10" fillId="9" borderId="5" xfId="2" applyNumberFormat="1" applyFont="1" applyFill="1" applyBorder="1" applyAlignment="1">
      <alignment horizontal="right" vertical="top" wrapText="1" indent="1"/>
    </xf>
    <xf numFmtId="10" fontId="12" fillId="8" borderId="2" xfId="2" applyNumberFormat="1" applyFont="1" applyFill="1" applyBorder="1" applyAlignment="1">
      <alignment horizontal="right" vertical="top" wrapText="1" indent="1"/>
    </xf>
    <xf numFmtId="164" fontId="12" fillId="8" borderId="5" xfId="2" applyNumberFormat="1" applyFont="1" applyFill="1" applyBorder="1" applyAlignment="1">
      <alignment horizontal="right" vertical="top" wrapText="1" indent="1"/>
    </xf>
    <xf numFmtId="10" fontId="12" fillId="9" borderId="2" xfId="2" applyNumberFormat="1" applyFont="1" applyFill="1" applyBorder="1" applyAlignment="1">
      <alignment horizontal="right" vertical="top" wrapText="1" indent="1"/>
    </xf>
    <xf numFmtId="164" fontId="12" fillId="9" borderId="5" xfId="2" applyNumberFormat="1" applyFont="1" applyFill="1" applyBorder="1" applyAlignment="1">
      <alignment horizontal="right" vertical="top" wrapText="1" indent="1"/>
    </xf>
    <xf numFmtId="0" fontId="11" fillId="6" borderId="6" xfId="2" applyFont="1" applyFill="1" applyBorder="1" applyAlignment="1">
      <alignment horizontal="center" vertical="center" wrapText="1"/>
    </xf>
    <xf numFmtId="0" fontId="11" fillId="6" borderId="6" xfId="2" applyFont="1" applyFill="1" applyBorder="1" applyAlignment="1">
      <alignment horizontal="left" vertical="top" wrapText="1"/>
    </xf>
    <xf numFmtId="49" fontId="12" fillId="6" borderId="6" xfId="2" applyNumberFormat="1" applyFont="1" applyFill="1" applyBorder="1" applyAlignment="1">
      <alignment horizontal="left" vertical="top" wrapText="1" indent="1"/>
    </xf>
    <xf numFmtId="164" fontId="12" fillId="6" borderId="6" xfId="2" applyNumberFormat="1" applyFont="1" applyFill="1" applyBorder="1" applyAlignment="1">
      <alignment horizontal="right" vertical="top" wrapText="1" indent="1"/>
    </xf>
    <xf numFmtId="49" fontId="14" fillId="8" borderId="2" xfId="2" applyNumberFormat="1" applyFont="1" applyFill="1" applyBorder="1" applyAlignment="1">
      <alignment horizontal="left" vertical="top" wrapText="1" indent="1"/>
    </xf>
    <xf numFmtId="10" fontId="11" fillId="8" borderId="2" xfId="2" applyNumberFormat="1" applyFont="1" applyFill="1" applyBorder="1" applyAlignment="1">
      <alignment horizontal="right" vertical="top" wrapText="1" indent="1"/>
    </xf>
    <xf numFmtId="49" fontId="14" fillId="8" borderId="5" xfId="2" applyNumberFormat="1" applyFont="1" applyFill="1" applyBorder="1" applyAlignment="1">
      <alignment horizontal="left" vertical="center" wrapText="1" indent="1"/>
    </xf>
    <xf numFmtId="164" fontId="11" fillId="8" borderId="5" xfId="2" applyNumberFormat="1" applyFont="1" applyFill="1" applyBorder="1" applyAlignment="1">
      <alignment horizontal="right" vertical="top" wrapText="1" indent="1"/>
    </xf>
    <xf numFmtId="0" fontId="10" fillId="6" borderId="0" xfId="2" applyFont="1" applyFill="1" applyAlignment="1">
      <alignment vertical="center"/>
    </xf>
    <xf numFmtId="0" fontId="15" fillId="6" borderId="0" xfId="2" applyFont="1" applyFill="1" applyAlignment="1">
      <alignment vertical="center" wrapText="1"/>
    </xf>
    <xf numFmtId="0" fontId="15" fillId="6" borderId="0" xfId="2" applyFont="1" applyFill="1" applyAlignment="1">
      <alignment vertical="center"/>
    </xf>
    <xf numFmtId="4" fontId="0" fillId="0" borderId="0" xfId="0" applyNumberFormat="1"/>
    <xf numFmtId="0" fontId="16" fillId="0" borderId="0" xfId="5"/>
    <xf numFmtId="0" fontId="16" fillId="6" borderId="7" xfId="5" applyFill="1" applyBorder="1"/>
    <xf numFmtId="0" fontId="16" fillId="6" borderId="8" xfId="5" applyFill="1" applyBorder="1"/>
    <xf numFmtId="0" fontId="16" fillId="6" borderId="8" xfId="5" applyFill="1" applyBorder="1" applyAlignment="1">
      <alignment horizontal="center" vertical="center"/>
    </xf>
    <xf numFmtId="0" fontId="16" fillId="6" borderId="9" xfId="5" applyFill="1" applyBorder="1"/>
    <xf numFmtId="0" fontId="16" fillId="6" borderId="13" xfId="5" applyFill="1" applyBorder="1"/>
    <xf numFmtId="10" fontId="16" fillId="6" borderId="0" xfId="6" applyNumberFormat="1" applyFont="1" applyFill="1"/>
    <xf numFmtId="0" fontId="16" fillId="6" borderId="0" xfId="5" applyFill="1"/>
    <xf numFmtId="0" fontId="16" fillId="6" borderId="0" xfId="5" applyFill="1" applyAlignment="1">
      <alignment horizontal="center" vertical="center"/>
    </xf>
    <xf numFmtId="10" fontId="16" fillId="6" borderId="0" xfId="6" applyNumberFormat="1" applyFont="1" applyFill="1" applyProtection="1">
      <protection locked="0"/>
    </xf>
    <xf numFmtId="0" fontId="16" fillId="6" borderId="14" xfId="5" applyFill="1" applyBorder="1"/>
    <xf numFmtId="0" fontId="19" fillId="6" borderId="13" xfId="5" applyFont="1" applyFill="1" applyBorder="1"/>
    <xf numFmtId="0" fontId="19" fillId="6" borderId="0" xfId="5" applyFont="1" applyFill="1"/>
    <xf numFmtId="10" fontId="19" fillId="6" borderId="0" xfId="6" applyNumberFormat="1" applyFont="1" applyFill="1"/>
    <xf numFmtId="0" fontId="19" fillId="6" borderId="0" xfId="5" applyFont="1" applyFill="1" applyAlignment="1">
      <alignment horizontal="center" vertical="center"/>
    </xf>
    <xf numFmtId="10" fontId="19" fillId="6" borderId="0" xfId="6" applyNumberFormat="1" applyFont="1" applyFill="1" applyProtection="1">
      <protection locked="0"/>
    </xf>
    <xf numFmtId="0" fontId="19" fillId="6" borderId="14" xfId="5" applyFont="1" applyFill="1" applyBorder="1"/>
    <xf numFmtId="0" fontId="16" fillId="6" borderId="14" xfId="5" applyFill="1" applyBorder="1" applyAlignment="1">
      <alignment vertical="top"/>
    </xf>
    <xf numFmtId="0" fontId="18" fillId="6" borderId="10" xfId="5" applyFont="1" applyFill="1" applyBorder="1"/>
    <xf numFmtId="0" fontId="16" fillId="6" borderId="11" xfId="5" applyFill="1" applyBorder="1"/>
    <xf numFmtId="0" fontId="16" fillId="6" borderId="11" xfId="5" applyFill="1" applyBorder="1" applyAlignment="1">
      <alignment horizontal="center" vertical="center"/>
    </xf>
    <xf numFmtId="0" fontId="16" fillId="6" borderId="12" xfId="5" applyFill="1" applyBorder="1"/>
    <xf numFmtId="0" fontId="18" fillId="6" borderId="7" xfId="5" applyFont="1" applyFill="1" applyBorder="1"/>
    <xf numFmtId="0" fontId="18" fillId="6" borderId="8" xfId="5" applyFont="1" applyFill="1" applyBorder="1"/>
    <xf numFmtId="0" fontId="18" fillId="6" borderId="9" xfId="5" applyFont="1" applyFill="1" applyBorder="1"/>
    <xf numFmtId="0" fontId="20" fillId="6" borderId="13" xfId="5" applyFont="1" applyFill="1" applyBorder="1" applyAlignment="1">
      <alignment horizontal="centerContinuous"/>
    </xf>
    <xf numFmtId="0" fontId="18" fillId="6" borderId="0" xfId="5" applyFont="1" applyFill="1" applyAlignment="1">
      <alignment horizontal="centerContinuous"/>
    </xf>
    <xf numFmtId="0" fontId="18" fillId="6" borderId="14" xfId="5" applyFont="1" applyFill="1" applyBorder="1" applyAlignment="1">
      <alignment horizontal="centerContinuous"/>
    </xf>
    <xf numFmtId="0" fontId="18" fillId="6" borderId="11" xfId="5" applyFont="1" applyFill="1" applyBorder="1"/>
    <xf numFmtId="0" fontId="18" fillId="6" borderId="12" xfId="5" applyFont="1" applyFill="1" applyBorder="1"/>
    <xf numFmtId="0" fontId="21" fillId="6" borderId="0" xfId="5" applyFont="1" applyFill="1"/>
    <xf numFmtId="0" fontId="21" fillId="6" borderId="0" xfId="5" applyFont="1" applyFill="1" applyAlignment="1">
      <alignment horizontal="center" vertical="center"/>
    </xf>
    <xf numFmtId="166" fontId="21" fillId="6" borderId="0" xfId="5" applyNumberFormat="1" applyFont="1" applyFill="1" applyAlignment="1">
      <alignment horizontal="center" vertical="center"/>
    </xf>
    <xf numFmtId="0" fontId="16" fillId="6" borderId="13" xfId="5" applyFill="1" applyBorder="1" applyAlignment="1">
      <alignment vertical="top"/>
    </xf>
    <xf numFmtId="0" fontId="16" fillId="6" borderId="0" xfId="5" applyFill="1" applyAlignment="1">
      <alignment vertical="top"/>
    </xf>
    <xf numFmtId="0" fontId="21" fillId="6" borderId="0" xfId="5" applyFont="1" applyFill="1" applyAlignment="1">
      <alignment horizontal="center" vertical="top"/>
    </xf>
    <xf numFmtId="0" fontId="21" fillId="6" borderId="0" xfId="5" applyFont="1" applyFill="1" applyAlignment="1">
      <alignment vertical="top"/>
    </xf>
    <xf numFmtId="166" fontId="21" fillId="6" borderId="0" xfId="5" applyNumberFormat="1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3" fillId="0" borderId="0" xfId="8"/>
    <xf numFmtId="0" fontId="27" fillId="10" borderId="4" xfId="7" applyFont="1" applyFill="1" applyBorder="1" applyAlignment="1">
      <alignment vertical="center" wrapText="1"/>
    </xf>
    <xf numFmtId="2" fontId="27" fillId="10" borderId="4" xfId="7" applyNumberFormat="1" applyFont="1" applyFill="1" applyBorder="1" applyAlignment="1">
      <alignment horizontal="center" vertical="center" wrapText="1"/>
    </xf>
    <xf numFmtId="2" fontId="26" fillId="10" borderId="4" xfId="7" applyNumberFormat="1" applyFont="1" applyFill="1" applyBorder="1" applyAlignment="1">
      <alignment horizontal="center" vertical="center" wrapText="1"/>
    </xf>
    <xf numFmtId="0" fontId="27" fillId="0" borderId="4" xfId="8" applyFont="1" applyBorder="1" applyAlignment="1">
      <alignment wrapText="1"/>
    </xf>
    <xf numFmtId="2" fontId="27" fillId="0" borderId="4" xfId="7" applyNumberFormat="1" applyFont="1" applyBorder="1" applyAlignment="1">
      <alignment horizontal="center" vertical="center" wrapText="1"/>
    </xf>
    <xf numFmtId="2" fontId="27" fillId="0" borderId="17" xfId="7" applyNumberFormat="1" applyFont="1" applyBorder="1" applyAlignment="1">
      <alignment horizontal="center" vertical="center" wrapText="1"/>
    </xf>
    <xf numFmtId="2" fontId="27" fillId="10" borderId="4" xfId="7" applyNumberFormat="1" applyFont="1" applyFill="1" applyBorder="1" applyAlignment="1">
      <alignment horizontal="left" vertical="center" wrapText="1"/>
    </xf>
    <xf numFmtId="0" fontId="27" fillId="7" borderId="4" xfId="8" applyFont="1" applyFill="1" applyBorder="1" applyAlignment="1">
      <alignment wrapText="1"/>
    </xf>
    <xf numFmtId="2" fontId="27" fillId="7" borderId="4" xfId="7" applyNumberFormat="1" applyFont="1" applyFill="1" applyBorder="1" applyAlignment="1">
      <alignment horizontal="center" vertical="center" wrapText="1"/>
    </xf>
    <xf numFmtId="2" fontId="27" fillId="7" borderId="17" xfId="7" applyNumberFormat="1" applyFont="1" applyFill="1" applyBorder="1" applyAlignment="1">
      <alignment horizontal="center" vertical="center" wrapText="1"/>
    </xf>
    <xf numFmtId="2" fontId="26" fillId="7" borderId="17" xfId="7" applyNumberFormat="1" applyFont="1" applyFill="1" applyBorder="1" applyAlignment="1">
      <alignment horizontal="center" vertical="center" wrapText="1"/>
    </xf>
    <xf numFmtId="2" fontId="26" fillId="7" borderId="4" xfId="7" applyNumberFormat="1" applyFont="1" applyFill="1" applyBorder="1" applyAlignment="1">
      <alignment horizontal="center" vertical="center" wrapText="1"/>
    </xf>
    <xf numFmtId="2" fontId="27" fillId="0" borderId="4" xfId="7" applyNumberFormat="1" applyFont="1" applyBorder="1" applyAlignment="1">
      <alignment horizontal="left" vertical="center" wrapText="1"/>
    </xf>
    <xf numFmtId="2" fontId="23" fillId="0" borderId="0" xfId="8" applyNumberFormat="1" applyAlignment="1">
      <alignment horizontal="center"/>
    </xf>
    <xf numFmtId="0" fontId="27" fillId="7" borderId="4" xfId="7" applyFont="1" applyFill="1" applyBorder="1" applyAlignment="1">
      <alignment vertical="center" wrapText="1"/>
    </xf>
    <xf numFmtId="166" fontId="27" fillId="0" borderId="4" xfId="7" applyNumberFormat="1" applyFont="1" applyBorder="1" applyAlignment="1">
      <alignment horizontal="center" vertical="center" wrapText="1"/>
    </xf>
    <xf numFmtId="0" fontId="27" fillId="0" borderId="0" xfId="8" applyFont="1"/>
    <xf numFmtId="2" fontId="16" fillId="0" borderId="0" xfId="8" applyNumberFormat="1" applyFont="1" applyAlignment="1">
      <alignment horizontal="center"/>
    </xf>
    <xf numFmtId="2" fontId="23" fillId="0" borderId="4" xfId="8" applyNumberFormat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10" fontId="16" fillId="0" borderId="4" xfId="0" applyNumberFormat="1" applyFont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left" vertical="top" wrapText="1"/>
    </xf>
    <xf numFmtId="0" fontId="4" fillId="4" borderId="20" xfId="0" applyFont="1" applyFill="1" applyBorder="1" applyAlignment="1">
      <alignment horizontal="center" vertical="top" wrapText="1"/>
    </xf>
    <xf numFmtId="10" fontId="4" fillId="4" borderId="20" xfId="1" applyNumberFormat="1" applyFont="1" applyFill="1" applyBorder="1" applyAlignment="1">
      <alignment horizontal="right" vertical="top" wrapText="1"/>
    </xf>
    <xf numFmtId="4" fontId="4" fillId="4" borderId="20" xfId="0" applyNumberFormat="1" applyFont="1" applyFill="1" applyBorder="1" applyAlignment="1">
      <alignment horizontal="right" vertical="top" wrapText="1"/>
    </xf>
    <xf numFmtId="2" fontId="26" fillId="13" borderId="4" xfId="10" applyNumberFormat="1" applyFont="1" applyFill="1" applyBorder="1" applyAlignment="1" applyProtection="1">
      <alignment horizontal="center" vertical="center" textRotation="90"/>
    </xf>
    <xf numFmtId="2" fontId="26" fillId="13" borderId="4" xfId="10" applyNumberFormat="1" applyFont="1" applyFill="1" applyBorder="1" applyAlignment="1" applyProtection="1">
      <alignment horizontal="center" vertical="center" textRotation="90" wrapText="1"/>
    </xf>
    <xf numFmtId="2" fontId="26" fillId="13" borderId="17" xfId="10" applyNumberFormat="1" applyFont="1" applyFill="1" applyBorder="1" applyAlignment="1" applyProtection="1">
      <alignment horizontal="center" vertical="center" textRotation="90" wrapText="1"/>
    </xf>
    <xf numFmtId="2" fontId="26" fillId="13" borderId="17" xfId="10" applyNumberFormat="1" applyFont="1" applyFill="1" applyBorder="1" applyAlignment="1" applyProtection="1">
      <alignment horizontal="center" vertical="center" textRotation="90"/>
    </xf>
    <xf numFmtId="2" fontId="26" fillId="13" borderId="4" xfId="9" applyNumberFormat="1" applyFont="1" applyFill="1" applyBorder="1" applyAlignment="1">
      <alignment horizontal="center" vertical="center" textRotation="90"/>
    </xf>
    <xf numFmtId="2" fontId="26" fillId="13" borderId="4" xfId="10" applyNumberFormat="1" applyFont="1" applyFill="1" applyBorder="1" applyAlignment="1" applyProtection="1">
      <alignment horizontal="center" vertical="center"/>
    </xf>
    <xf numFmtId="2" fontId="26" fillId="13" borderId="4" xfId="10" applyNumberFormat="1" applyFont="1" applyFill="1" applyBorder="1" applyAlignment="1" applyProtection="1">
      <alignment horizontal="center" vertical="center" wrapText="1"/>
    </xf>
    <xf numFmtId="2" fontId="26" fillId="13" borderId="17" xfId="10" applyNumberFormat="1" applyFont="1" applyFill="1" applyBorder="1" applyAlignment="1" applyProtection="1">
      <alignment horizontal="center" vertical="center" wrapText="1"/>
    </xf>
    <xf numFmtId="2" fontId="26" fillId="13" borderId="17" xfId="9" applyNumberFormat="1" applyFont="1" applyFill="1" applyBorder="1" applyAlignment="1">
      <alignment horizontal="center" vertical="center" textRotation="90"/>
    </xf>
    <xf numFmtId="0" fontId="23" fillId="0" borderId="4" xfId="8" applyBorder="1"/>
    <xf numFmtId="0" fontId="30" fillId="4" borderId="1" xfId="0" applyFont="1" applyFill="1" applyBorder="1" applyAlignment="1">
      <alignment horizontal="left" vertical="top" wrapText="1"/>
    </xf>
    <xf numFmtId="14" fontId="16" fillId="0" borderId="4" xfId="0" applyNumberFormat="1" applyFont="1" applyBorder="1" applyAlignment="1">
      <alignment horizontal="center" vertical="center" wrapText="1"/>
    </xf>
    <xf numFmtId="1" fontId="31" fillId="14" borderId="7" xfId="0" applyNumberFormat="1" applyFont="1" applyFill="1" applyBorder="1" applyAlignment="1" applyProtection="1">
      <alignment horizontal="center" vertical="center"/>
      <protection locked="0"/>
    </xf>
    <xf numFmtId="168" fontId="32" fillId="14" borderId="21" xfId="0" applyNumberFormat="1" applyFont="1" applyFill="1" applyBorder="1" applyAlignment="1" applyProtection="1">
      <alignment vertical="center"/>
      <protection locked="0"/>
    </xf>
    <xf numFmtId="168" fontId="32" fillId="14" borderId="8" xfId="0" applyNumberFormat="1" applyFont="1" applyFill="1" applyBorder="1" applyAlignment="1" applyProtection="1">
      <alignment vertical="center"/>
      <protection locked="0"/>
    </xf>
    <xf numFmtId="168" fontId="33" fillId="14" borderId="8" xfId="0" applyNumberFormat="1" applyFont="1" applyFill="1" applyBorder="1" applyAlignment="1" applyProtection="1">
      <alignment horizontal="left" vertical="center"/>
      <protection locked="0"/>
    </xf>
    <xf numFmtId="168" fontId="33" fillId="14" borderId="22" xfId="0" applyNumberFormat="1" applyFont="1" applyFill="1" applyBorder="1" applyAlignment="1" applyProtection="1">
      <alignment horizontal="left" vertical="center"/>
      <protection locked="0"/>
    </xf>
    <xf numFmtId="168" fontId="32" fillId="14" borderId="21" xfId="0" applyNumberFormat="1" applyFont="1" applyFill="1" applyBorder="1" applyAlignment="1" applyProtection="1">
      <alignment horizontal="center" vertical="center"/>
      <protection locked="0"/>
    </xf>
    <xf numFmtId="4" fontId="33" fillId="14" borderId="9" xfId="0" applyNumberFormat="1" applyFont="1" applyFill="1" applyBorder="1" applyAlignment="1" applyProtection="1">
      <alignment horizontal="center" vertical="center"/>
      <protection locked="0"/>
    </xf>
    <xf numFmtId="49" fontId="32" fillId="0" borderId="4" xfId="0" applyNumberFormat="1" applyFont="1" applyBorder="1" applyAlignment="1" applyProtection="1">
      <alignment horizontal="center" vertical="center"/>
      <protection hidden="1"/>
    </xf>
    <xf numFmtId="49" fontId="32" fillId="0" borderId="2" xfId="0" applyNumberFormat="1" applyFont="1" applyBorder="1" applyAlignment="1" applyProtection="1">
      <alignment horizontal="center" vertical="center"/>
      <protection hidden="1"/>
    </xf>
    <xf numFmtId="168" fontId="32" fillId="0" borderId="4" xfId="0" applyNumberFormat="1" applyFont="1" applyBorder="1" applyAlignment="1">
      <alignment horizontal="center" vertical="center" wrapText="1"/>
    </xf>
    <xf numFmtId="168" fontId="32" fillId="0" borderId="4" xfId="0" applyNumberFormat="1" applyFont="1" applyBorder="1" applyAlignment="1" applyProtection="1">
      <alignment horizontal="center" vertical="center"/>
      <protection hidden="1"/>
    </xf>
    <xf numFmtId="169" fontId="32" fillId="0" borderId="4" xfId="0" applyNumberFormat="1" applyFont="1" applyBorder="1" applyAlignment="1" applyProtection="1">
      <alignment horizontal="center" vertical="center"/>
      <protection hidden="1"/>
    </xf>
    <xf numFmtId="4" fontId="32" fillId="0" borderId="4" xfId="0" applyNumberFormat="1" applyFont="1" applyBorder="1" applyAlignment="1" applyProtection="1">
      <alignment horizontal="center" vertical="center" wrapText="1"/>
      <protection hidden="1"/>
    </xf>
    <xf numFmtId="4" fontId="32" fillId="0" borderId="24" xfId="0" applyNumberFormat="1" applyFont="1" applyBorder="1" applyAlignment="1" applyProtection="1">
      <alignment horizontal="center" vertical="center" wrapText="1"/>
      <protection hidden="1"/>
    </xf>
    <xf numFmtId="49" fontId="33" fillId="0" borderId="26" xfId="0" applyNumberFormat="1" applyFont="1" applyBorder="1" applyAlignment="1">
      <alignment horizontal="center" vertical="center"/>
    </xf>
    <xf numFmtId="1" fontId="33" fillId="0" borderId="2" xfId="0" applyNumberFormat="1" applyFont="1" applyBorder="1" applyAlignment="1">
      <alignment horizontal="center" vertical="center"/>
    </xf>
    <xf numFmtId="168" fontId="33" fillId="0" borderId="27" xfId="0" applyNumberFormat="1" applyFont="1" applyBorder="1" applyAlignment="1">
      <alignment vertical="center" wrapText="1"/>
    </xf>
    <xf numFmtId="168" fontId="33" fillId="0" borderId="27" xfId="0" applyNumberFormat="1" applyFont="1" applyBorder="1" applyAlignment="1">
      <alignment horizontal="center" vertical="center"/>
    </xf>
    <xf numFmtId="169" fontId="33" fillId="0" borderId="27" xfId="0" applyNumberFormat="1" applyFont="1" applyBorder="1" applyAlignment="1">
      <alignment horizontal="center" vertical="center"/>
    </xf>
    <xf numFmtId="4" fontId="33" fillId="0" borderId="28" xfId="0" applyNumberFormat="1" applyFont="1" applyBorder="1" applyAlignment="1">
      <alignment horizontal="right" vertical="center"/>
    </xf>
    <xf numFmtId="4" fontId="33" fillId="0" borderId="29" xfId="0" applyNumberFormat="1" applyFont="1" applyBorder="1" applyAlignment="1" applyProtection="1">
      <alignment vertical="center"/>
      <protection hidden="1"/>
    </xf>
    <xf numFmtId="49" fontId="33" fillId="0" borderId="30" xfId="0" applyNumberFormat="1" applyFont="1" applyBorder="1" applyAlignment="1">
      <alignment horizontal="center" vertical="center"/>
    </xf>
    <xf numFmtId="49" fontId="33" fillId="0" borderId="27" xfId="0" applyNumberFormat="1" applyFont="1" applyBorder="1" applyAlignment="1">
      <alignment horizontal="center" vertical="center"/>
    </xf>
    <xf numFmtId="4" fontId="33" fillId="0" borderId="27" xfId="0" applyNumberFormat="1" applyFont="1" applyBorder="1" applyAlignment="1">
      <alignment vertical="center"/>
    </xf>
    <xf numFmtId="4" fontId="33" fillId="0" borderId="31" xfId="0" applyNumberFormat="1" applyFont="1" applyBorder="1" applyAlignment="1" applyProtection="1">
      <alignment vertical="center"/>
      <protection hidden="1"/>
    </xf>
    <xf numFmtId="49" fontId="33" fillId="0" borderId="32" xfId="0" applyNumberFormat="1" applyFont="1" applyBorder="1" applyAlignment="1">
      <alignment horizontal="center" vertical="center"/>
    </xf>
    <xf numFmtId="49" fontId="33" fillId="0" borderId="33" xfId="0" applyNumberFormat="1" applyFont="1" applyBorder="1" applyAlignment="1">
      <alignment horizontal="center" vertical="center"/>
    </xf>
    <xf numFmtId="168" fontId="33" fillId="0" borderId="33" xfId="0" applyNumberFormat="1" applyFont="1" applyBorder="1" applyAlignment="1" applyProtection="1">
      <alignment vertical="center" wrapText="1"/>
      <protection hidden="1"/>
    </xf>
    <xf numFmtId="168" fontId="33" fillId="0" borderId="33" xfId="0" applyNumberFormat="1" applyFont="1" applyBorder="1" applyAlignment="1">
      <alignment horizontal="center" vertical="center"/>
    </xf>
    <xf numFmtId="169" fontId="33" fillId="0" borderId="33" xfId="0" applyNumberFormat="1" applyFont="1" applyBorder="1" applyAlignment="1">
      <alignment horizontal="center" vertical="center"/>
    </xf>
    <xf numFmtId="4" fontId="33" fillId="0" borderId="33" xfId="0" applyNumberFormat="1" applyFont="1" applyBorder="1" applyAlignment="1">
      <alignment vertical="center"/>
    </xf>
    <xf numFmtId="4" fontId="33" fillId="0" borderId="34" xfId="0" applyNumberFormat="1" applyFont="1" applyBorder="1" applyAlignment="1" applyProtection="1">
      <alignment vertical="center"/>
      <protection hidden="1"/>
    </xf>
    <xf numFmtId="168" fontId="33" fillId="0" borderId="4" xfId="0" applyNumberFormat="1" applyFont="1" applyBorder="1" applyAlignment="1" applyProtection="1">
      <alignment vertical="center"/>
      <protection hidden="1"/>
    </xf>
    <xf numFmtId="49" fontId="33" fillId="0" borderId="4" xfId="0" applyNumberFormat="1" applyFont="1" applyBorder="1" applyAlignment="1" applyProtection="1">
      <alignment horizontal="center" vertical="center"/>
      <protection hidden="1"/>
    </xf>
    <xf numFmtId="168" fontId="33" fillId="0" borderId="4" xfId="0" applyNumberFormat="1" applyFont="1" applyBorder="1" applyAlignment="1" applyProtection="1">
      <alignment vertical="center" wrapText="1"/>
      <protection hidden="1"/>
    </xf>
    <xf numFmtId="168" fontId="33" fillId="0" borderId="4" xfId="0" applyNumberFormat="1" applyFont="1" applyBorder="1" applyAlignment="1" applyProtection="1">
      <alignment horizontal="center" vertical="center"/>
      <protection hidden="1"/>
    </xf>
    <xf numFmtId="169" fontId="33" fillId="0" borderId="4" xfId="0" applyNumberFormat="1" applyFont="1" applyBorder="1" applyAlignment="1" applyProtection="1">
      <alignment horizontal="center" vertical="center"/>
      <protection hidden="1"/>
    </xf>
    <xf numFmtId="4" fontId="33" fillId="0" borderId="6" xfId="0" applyNumberFormat="1" applyFont="1" applyBorder="1" applyAlignment="1" applyProtection="1">
      <alignment vertical="center"/>
      <protection hidden="1"/>
    </xf>
    <xf numFmtId="4" fontId="33" fillId="0" borderId="24" xfId="0" applyNumberFormat="1" applyFont="1" applyBorder="1" applyAlignment="1" applyProtection="1">
      <alignment vertical="center"/>
      <protection hidden="1"/>
    </xf>
    <xf numFmtId="49" fontId="33" fillId="0" borderId="4" xfId="0" applyNumberFormat="1" applyFont="1" applyBorder="1" applyAlignment="1" applyProtection="1">
      <alignment horizontal="center" vertical="center" wrapText="1"/>
      <protection hidden="1"/>
    </xf>
    <xf numFmtId="4" fontId="33" fillId="0" borderId="4" xfId="0" applyNumberFormat="1" applyFont="1" applyBorder="1" applyAlignment="1" applyProtection="1">
      <alignment vertical="center"/>
      <protection hidden="1"/>
    </xf>
    <xf numFmtId="49" fontId="33" fillId="0" borderId="30" xfId="0" applyNumberFormat="1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/>
    </xf>
    <xf numFmtId="49" fontId="33" fillId="0" borderId="30" xfId="0" applyNumberFormat="1" applyFont="1" applyBorder="1" applyAlignment="1">
      <alignment horizontal="left" vertical="center" wrapText="1"/>
    </xf>
    <xf numFmtId="169" fontId="33" fillId="0" borderId="28" xfId="0" applyNumberFormat="1" applyFont="1" applyBorder="1" applyAlignment="1">
      <alignment horizontal="center" vertical="center"/>
    </xf>
    <xf numFmtId="49" fontId="33" fillId="0" borderId="32" xfId="0" applyNumberFormat="1" applyFont="1" applyBorder="1" applyAlignment="1">
      <alignment horizontal="center" vertical="center" wrapText="1"/>
    </xf>
    <xf numFmtId="49" fontId="33" fillId="0" borderId="33" xfId="0" applyNumberFormat="1" applyFont="1" applyBorder="1" applyAlignment="1">
      <alignment horizontal="center" vertical="center" wrapText="1"/>
    </xf>
    <xf numFmtId="49" fontId="33" fillId="0" borderId="33" xfId="0" applyNumberFormat="1" applyFont="1" applyBorder="1" applyAlignment="1" applyProtection="1">
      <alignment horizontal="center" vertical="center"/>
      <protection hidden="1"/>
    </xf>
    <xf numFmtId="169" fontId="33" fillId="0" borderId="33" xfId="0" applyNumberFormat="1" applyFont="1" applyBorder="1" applyAlignment="1" applyProtection="1">
      <alignment horizontal="center" vertical="center"/>
      <protection hidden="1"/>
    </xf>
    <xf numFmtId="4" fontId="33" fillId="0" borderId="33" xfId="0" applyNumberFormat="1" applyFont="1" applyBorder="1" applyAlignment="1" applyProtection="1">
      <alignment vertical="center"/>
      <protection hidden="1"/>
    </xf>
    <xf numFmtId="49" fontId="33" fillId="0" borderId="38" xfId="0" applyNumberFormat="1" applyFont="1" applyBorder="1" applyAlignment="1">
      <alignment horizontal="center" vertical="center" wrapText="1"/>
    </xf>
    <xf numFmtId="49" fontId="33" fillId="0" borderId="39" xfId="0" applyNumberFormat="1" applyFont="1" applyBorder="1" applyAlignment="1">
      <alignment horizontal="center" vertical="center" wrapText="1"/>
    </xf>
    <xf numFmtId="168" fontId="33" fillId="0" borderId="39" xfId="0" applyNumberFormat="1" applyFont="1" applyBorder="1" applyAlignment="1" applyProtection="1">
      <alignment vertical="center" wrapText="1"/>
      <protection hidden="1"/>
    </xf>
    <xf numFmtId="168" fontId="33" fillId="0" borderId="39" xfId="0" applyNumberFormat="1" applyFont="1" applyBorder="1" applyAlignment="1" applyProtection="1">
      <alignment horizontal="center" vertical="center"/>
      <protection hidden="1"/>
    </xf>
    <xf numFmtId="169" fontId="33" fillId="0" borderId="39" xfId="0" applyNumberFormat="1" applyFont="1" applyBorder="1" applyAlignment="1" applyProtection="1">
      <alignment horizontal="center" vertical="center"/>
      <protection hidden="1"/>
    </xf>
    <xf numFmtId="4" fontId="33" fillId="0" borderId="39" xfId="0" applyNumberFormat="1" applyFont="1" applyBorder="1" applyAlignment="1" applyProtection="1">
      <alignment vertical="center"/>
      <protection hidden="1"/>
    </xf>
    <xf numFmtId="4" fontId="33" fillId="0" borderId="40" xfId="0" applyNumberFormat="1" applyFont="1" applyBorder="1" applyAlignment="1" applyProtection="1">
      <alignment horizontal="right" vertical="center"/>
      <protection hidden="1"/>
    </xf>
    <xf numFmtId="168" fontId="33" fillId="0" borderId="41" xfId="0" applyNumberFormat="1" applyFont="1" applyBorder="1" applyAlignment="1" applyProtection="1">
      <alignment vertical="center"/>
      <protection hidden="1"/>
    </xf>
    <xf numFmtId="49" fontId="33" fillId="0" borderId="42" xfId="0" applyNumberFormat="1" applyFont="1" applyBorder="1" applyAlignment="1" applyProtection="1">
      <alignment horizontal="center" vertical="center"/>
      <protection hidden="1"/>
    </xf>
    <xf numFmtId="168" fontId="33" fillId="0" borderId="42" xfId="0" applyNumberFormat="1" applyFont="1" applyBorder="1" applyAlignment="1" applyProtection="1">
      <alignment vertical="center"/>
      <protection hidden="1"/>
    </xf>
    <xf numFmtId="169" fontId="33" fillId="0" borderId="42" xfId="0" applyNumberFormat="1" applyFont="1" applyBorder="1" applyAlignment="1" applyProtection="1">
      <alignment horizontal="center" vertical="center"/>
      <protection hidden="1"/>
    </xf>
    <xf numFmtId="4" fontId="33" fillId="0" borderId="42" xfId="0" applyNumberFormat="1" applyFont="1" applyBorder="1" applyAlignment="1" applyProtection="1">
      <alignment vertical="center"/>
      <protection hidden="1"/>
    </xf>
    <xf numFmtId="4" fontId="33" fillId="0" borderId="43" xfId="0" applyNumberFormat="1" applyFont="1" applyBorder="1" applyAlignment="1" applyProtection="1">
      <alignment vertical="center"/>
      <protection hidden="1"/>
    </xf>
    <xf numFmtId="49" fontId="32" fillId="0" borderId="44" xfId="0" applyNumberFormat="1" applyFont="1" applyBorder="1" applyAlignment="1" applyProtection="1">
      <alignment horizontal="center" vertical="center"/>
      <protection hidden="1"/>
    </xf>
    <xf numFmtId="168" fontId="33" fillId="0" borderId="45" xfId="0" applyNumberFormat="1" applyFont="1" applyBorder="1" applyAlignment="1" applyProtection="1">
      <alignment vertical="center"/>
      <protection hidden="1"/>
    </xf>
    <xf numFmtId="49" fontId="33" fillId="0" borderId="45" xfId="0" applyNumberFormat="1" applyFont="1" applyBorder="1" applyAlignment="1" applyProtection="1">
      <alignment horizontal="center" vertical="center"/>
      <protection hidden="1"/>
    </xf>
    <xf numFmtId="168" fontId="33" fillId="0" borderId="45" xfId="0" applyNumberFormat="1" applyFont="1" applyBorder="1" applyAlignment="1" applyProtection="1">
      <alignment horizontal="center" vertical="center"/>
      <protection hidden="1"/>
    </xf>
    <xf numFmtId="169" fontId="33" fillId="0" borderId="45" xfId="0" applyNumberFormat="1" applyFont="1" applyBorder="1" applyAlignment="1" applyProtection="1">
      <alignment horizontal="center" vertical="center"/>
      <protection hidden="1"/>
    </xf>
    <xf numFmtId="4" fontId="33" fillId="0" borderId="45" xfId="0" applyNumberFormat="1" applyFont="1" applyBorder="1" applyAlignment="1" applyProtection="1">
      <alignment vertical="center"/>
      <protection hidden="1"/>
    </xf>
    <xf numFmtId="4" fontId="33" fillId="0" borderId="46" xfId="0" applyNumberFormat="1" applyFont="1" applyBorder="1" applyAlignment="1" applyProtection="1">
      <alignment vertical="center"/>
      <protection hidden="1"/>
    </xf>
    <xf numFmtId="49" fontId="32" fillId="0" borderId="7" xfId="0" applyNumberFormat="1" applyFont="1" applyBorder="1" applyAlignment="1" applyProtection="1">
      <alignment horizontal="center" vertical="center"/>
      <protection hidden="1"/>
    </xf>
    <xf numFmtId="168" fontId="33" fillId="0" borderId="8" xfId="0" applyNumberFormat="1" applyFont="1" applyBorder="1" applyAlignment="1" applyProtection="1">
      <alignment vertical="center"/>
      <protection hidden="1"/>
    </xf>
    <xf numFmtId="49" fontId="33" fillId="0" borderId="8" xfId="0" applyNumberFormat="1" applyFont="1" applyBorder="1" applyAlignment="1" applyProtection="1">
      <alignment horizontal="center" vertical="center"/>
      <protection hidden="1"/>
    </xf>
    <xf numFmtId="168" fontId="33" fillId="0" borderId="8" xfId="0" applyNumberFormat="1" applyFont="1" applyBorder="1" applyAlignment="1" applyProtection="1">
      <alignment horizontal="center" vertical="center"/>
      <protection hidden="1"/>
    </xf>
    <xf numFmtId="169" fontId="33" fillId="0" borderId="8" xfId="0" applyNumberFormat="1" applyFont="1" applyBorder="1" applyAlignment="1" applyProtection="1">
      <alignment horizontal="center" vertical="center"/>
      <protection hidden="1"/>
    </xf>
    <xf numFmtId="4" fontId="33" fillId="0" borderId="8" xfId="0" applyNumberFormat="1" applyFont="1" applyBorder="1" applyAlignment="1" applyProtection="1">
      <alignment vertical="center"/>
      <protection hidden="1"/>
    </xf>
    <xf numFmtId="4" fontId="33" fillId="0" borderId="9" xfId="0" applyNumberFormat="1" applyFont="1" applyBorder="1" applyAlignment="1" applyProtection="1">
      <alignment vertical="center"/>
      <protection hidden="1"/>
    </xf>
    <xf numFmtId="49" fontId="32" fillId="0" borderId="13" xfId="0" applyNumberFormat="1" applyFont="1" applyBorder="1" applyAlignment="1" applyProtection="1">
      <alignment horizontal="center" vertical="center"/>
      <protection hidden="1"/>
    </xf>
    <xf numFmtId="168" fontId="33" fillId="0" borderId="0" xfId="0" applyNumberFormat="1" applyFont="1" applyAlignment="1" applyProtection="1">
      <alignment vertical="center"/>
      <protection hidden="1"/>
    </xf>
    <xf numFmtId="49" fontId="33" fillId="0" borderId="0" xfId="0" applyNumberFormat="1" applyFont="1" applyAlignment="1" applyProtection="1">
      <alignment horizontal="center" vertical="center"/>
      <protection hidden="1"/>
    </xf>
    <xf numFmtId="168" fontId="33" fillId="0" borderId="0" xfId="0" applyNumberFormat="1" applyFont="1" applyAlignment="1" applyProtection="1">
      <alignment horizontal="center" vertical="center"/>
      <protection hidden="1"/>
    </xf>
    <xf numFmtId="169" fontId="33" fillId="0" borderId="0" xfId="0" applyNumberFormat="1" applyFont="1" applyAlignment="1" applyProtection="1">
      <alignment horizontal="center" vertical="center"/>
      <protection hidden="1"/>
    </xf>
    <xf numFmtId="4" fontId="33" fillId="0" borderId="0" xfId="0" applyNumberFormat="1" applyFont="1" applyAlignment="1" applyProtection="1">
      <alignment vertical="center"/>
      <protection hidden="1"/>
    </xf>
    <xf numFmtId="4" fontId="33" fillId="0" borderId="14" xfId="0" applyNumberFormat="1" applyFont="1" applyBorder="1" applyAlignment="1" applyProtection="1">
      <alignment vertical="center"/>
      <protection hidden="1"/>
    </xf>
    <xf numFmtId="49" fontId="32" fillId="0" borderId="10" xfId="0" applyNumberFormat="1" applyFont="1" applyBorder="1" applyAlignment="1" applyProtection="1">
      <alignment horizontal="center" vertical="center"/>
      <protection hidden="1"/>
    </xf>
    <xf numFmtId="168" fontId="33" fillId="0" borderId="11" xfId="0" applyNumberFormat="1" applyFont="1" applyBorder="1" applyAlignment="1" applyProtection="1">
      <alignment vertical="center"/>
      <protection hidden="1"/>
    </xf>
    <xf numFmtId="49" fontId="33" fillId="0" borderId="11" xfId="0" applyNumberFormat="1" applyFont="1" applyBorder="1" applyAlignment="1" applyProtection="1">
      <alignment horizontal="center" vertical="center"/>
      <protection hidden="1"/>
    </xf>
    <xf numFmtId="168" fontId="32" fillId="0" borderId="11" xfId="0" applyNumberFormat="1" applyFont="1" applyBorder="1" applyAlignment="1" applyProtection="1">
      <alignment horizontal="right" vertical="center"/>
      <protection hidden="1"/>
    </xf>
    <xf numFmtId="4" fontId="33" fillId="0" borderId="11" xfId="0" applyNumberFormat="1" applyFont="1" applyBorder="1" applyAlignment="1" applyProtection="1">
      <alignment vertical="center"/>
      <protection hidden="1"/>
    </xf>
    <xf numFmtId="4" fontId="33" fillId="0" borderId="12" xfId="0" applyNumberFormat="1" applyFont="1" applyBorder="1" applyAlignment="1" applyProtection="1">
      <alignment vertical="center"/>
      <protection hidden="1"/>
    </xf>
    <xf numFmtId="170" fontId="27" fillId="0" borderId="4" xfId="7" applyNumberFormat="1" applyFont="1" applyBorder="1" applyAlignment="1">
      <alignment horizontal="center" vertical="center" wrapText="1"/>
    </xf>
    <xf numFmtId="0" fontId="34" fillId="0" borderId="3" xfId="8" applyFont="1" applyBorder="1" applyAlignment="1">
      <alignment horizontal="center" vertical="center"/>
    </xf>
    <xf numFmtId="0" fontId="34" fillId="0" borderId="15" xfId="8" applyFont="1" applyBorder="1" applyAlignment="1">
      <alignment horizontal="center" vertical="center" wrapText="1"/>
    </xf>
    <xf numFmtId="0" fontId="34" fillId="0" borderId="15" xfId="8" applyFont="1" applyBorder="1" applyAlignment="1">
      <alignment horizontal="center" vertical="center"/>
    </xf>
    <xf numFmtId="0" fontId="23" fillId="0" borderId="15" xfId="8" applyBorder="1" applyAlignment="1">
      <alignment horizontal="center" vertical="center"/>
    </xf>
    <xf numFmtId="0" fontId="23" fillId="0" borderId="47" xfId="8" applyBorder="1" applyAlignment="1">
      <alignment horizontal="center" vertical="center"/>
    </xf>
    <xf numFmtId="2" fontId="6" fillId="0" borderId="18" xfId="11" applyNumberFormat="1" applyFont="1" applyFill="1" applyBorder="1" applyAlignment="1">
      <alignment horizontal="center" vertical="center" wrapText="1"/>
    </xf>
    <xf numFmtId="0" fontId="23" fillId="0" borderId="0" xfId="8" applyAlignment="1">
      <alignment horizontal="center" vertical="center"/>
    </xf>
    <xf numFmtId="2" fontId="6" fillId="0" borderId="0" xfId="11" applyNumberFormat="1" applyFont="1" applyFill="1" applyBorder="1" applyAlignment="1">
      <alignment horizontal="center" vertical="center" wrapText="1"/>
    </xf>
    <xf numFmtId="0" fontId="23" fillId="0" borderId="19" xfId="8" applyBorder="1" applyAlignment="1">
      <alignment horizontal="center" vertical="center"/>
    </xf>
    <xf numFmtId="0" fontId="6" fillId="0" borderId="0" xfId="8" applyFont="1" applyAlignment="1">
      <alignment horizontal="center" vertical="center"/>
    </xf>
    <xf numFmtId="2" fontId="21" fillId="0" borderId="0" xfId="11" applyNumberFormat="1" applyFont="1" applyFill="1" applyBorder="1" applyAlignment="1">
      <alignment horizontal="center" vertical="center" wrapText="1"/>
    </xf>
    <xf numFmtId="0" fontId="6" fillId="0" borderId="19" xfId="8" applyFont="1" applyBorder="1" applyAlignment="1">
      <alignment horizontal="center" vertical="center"/>
    </xf>
    <xf numFmtId="0" fontId="35" fillId="0" borderId="18" xfId="8" applyFont="1" applyBorder="1" applyAlignment="1">
      <alignment horizontal="center" vertical="center"/>
    </xf>
    <xf numFmtId="0" fontId="35" fillId="0" borderId="0" xfId="8" applyFont="1" applyAlignment="1">
      <alignment vertical="center" wrapText="1"/>
    </xf>
    <xf numFmtId="166" fontId="23" fillId="0" borderId="0" xfId="8" applyNumberFormat="1" applyAlignment="1">
      <alignment horizontal="center" vertical="center"/>
    </xf>
    <xf numFmtId="2" fontId="23" fillId="0" borderId="0" xfId="8" applyNumberFormat="1" applyAlignment="1">
      <alignment horizontal="center" vertical="center"/>
    </xf>
    <xf numFmtId="2" fontId="23" fillId="0" borderId="19" xfId="8" applyNumberFormat="1" applyBorder="1" applyAlignment="1">
      <alignment horizontal="center" vertical="center"/>
    </xf>
    <xf numFmtId="0" fontId="23" fillId="0" borderId="18" xfId="8" applyBorder="1" applyAlignment="1">
      <alignment horizontal="center" vertical="center"/>
    </xf>
    <xf numFmtId="0" fontId="23" fillId="0" borderId="0" xfId="8" applyAlignment="1">
      <alignment horizontal="right" vertical="center"/>
    </xf>
    <xf numFmtId="10" fontId="0" fillId="0" borderId="0" xfId="12" applyNumberFormat="1" applyFont="1" applyFill="1" applyBorder="1" applyAlignment="1">
      <alignment horizontal="center" vertical="center"/>
    </xf>
    <xf numFmtId="2" fontId="23" fillId="0" borderId="0" xfId="8" quotePrefix="1" applyNumberFormat="1" applyAlignment="1">
      <alignment horizontal="center" vertical="center"/>
    </xf>
    <xf numFmtId="0" fontId="23" fillId="0" borderId="48" xfId="8" applyBorder="1" applyAlignment="1">
      <alignment horizontal="center" vertical="center"/>
    </xf>
    <xf numFmtId="0" fontId="6" fillId="0" borderId="49" xfId="8" applyFont="1" applyBorder="1" applyAlignment="1">
      <alignment horizontal="right" vertical="center"/>
    </xf>
    <xf numFmtId="0" fontId="6" fillId="0" borderId="49" xfId="8" applyFont="1" applyBorder="1" applyAlignment="1">
      <alignment horizontal="center" vertical="center"/>
    </xf>
    <xf numFmtId="2" fontId="6" fillId="0" borderId="49" xfId="8" applyNumberFormat="1" applyFont="1" applyBorder="1" applyAlignment="1">
      <alignment horizontal="center" vertical="center"/>
    </xf>
    <xf numFmtId="10" fontId="0" fillId="0" borderId="49" xfId="12" applyNumberFormat="1" applyFont="1" applyFill="1" applyBorder="1" applyAlignment="1">
      <alignment horizontal="center" vertical="center"/>
    </xf>
    <xf numFmtId="2" fontId="23" fillId="0" borderId="49" xfId="8" applyNumberFormat="1" applyBorder="1" applyAlignment="1">
      <alignment horizontal="center" vertical="center"/>
    </xf>
    <xf numFmtId="0" fontId="23" fillId="0" borderId="50" xfId="8" applyBorder="1" applyAlignment="1">
      <alignment horizontal="center" vertical="center"/>
    </xf>
    <xf numFmtId="4" fontId="30" fillId="4" borderId="1" xfId="0" applyNumberFormat="1" applyFont="1" applyFill="1" applyBorder="1" applyAlignment="1">
      <alignment horizontal="right" vertical="top" wrapText="1"/>
    </xf>
    <xf numFmtId="4" fontId="36" fillId="0" borderId="28" xfId="0" applyNumberFormat="1" applyFont="1" applyBorder="1" applyAlignment="1">
      <alignment horizontal="right" vertical="center"/>
    </xf>
    <xf numFmtId="0" fontId="30" fillId="4" borderId="1" xfId="0" applyFont="1" applyFill="1" applyBorder="1" applyAlignment="1">
      <alignment horizontal="center" vertical="top" wrapText="1"/>
    </xf>
    <xf numFmtId="0" fontId="30" fillId="4" borderId="20" xfId="0" applyFont="1" applyFill="1" applyBorder="1" applyAlignment="1">
      <alignment horizontal="left" vertical="top" wrapText="1"/>
    </xf>
    <xf numFmtId="2" fontId="37" fillId="0" borderId="0" xfId="8" applyNumberFormat="1" applyFont="1" applyAlignment="1">
      <alignment horizontal="center" vertical="center"/>
    </xf>
    <xf numFmtId="0" fontId="5" fillId="0" borderId="18" xfId="8" applyFont="1" applyBorder="1" applyAlignment="1">
      <alignment horizontal="center" vertical="center"/>
    </xf>
    <xf numFmtId="0" fontId="5" fillId="0" borderId="0" xfId="8" applyFont="1" applyAlignment="1">
      <alignment vertical="center" wrapText="1"/>
    </xf>
    <xf numFmtId="1" fontId="38" fillId="0" borderId="0" xfId="0" applyNumberFormat="1" applyFont="1" applyAlignment="1">
      <alignment horizontal="center" vertical="center"/>
    </xf>
    <xf numFmtId="49" fontId="38" fillId="0" borderId="35" xfId="0" applyNumberFormat="1" applyFont="1" applyBorder="1" applyAlignment="1">
      <alignment horizontal="left" vertical="center" wrapText="1"/>
    </xf>
    <xf numFmtId="168" fontId="38" fillId="0" borderId="28" xfId="0" applyNumberFormat="1" applyFont="1" applyBorder="1" applyAlignment="1">
      <alignment horizontal="center" vertical="center"/>
    </xf>
    <xf numFmtId="169" fontId="38" fillId="0" borderId="36" xfId="0" applyNumberFormat="1" applyFont="1" applyBorder="1" applyAlignment="1">
      <alignment horizontal="center" vertical="center"/>
    </xf>
    <xf numFmtId="4" fontId="38" fillId="0" borderId="28" xfId="0" applyNumberFormat="1" applyFont="1" applyBorder="1" applyAlignment="1">
      <alignment horizontal="right" vertical="center"/>
    </xf>
    <xf numFmtId="49" fontId="38" fillId="0" borderId="27" xfId="0" applyNumberFormat="1" applyFont="1" applyBorder="1" applyAlignment="1">
      <alignment horizontal="center" vertical="center"/>
    </xf>
    <xf numFmtId="168" fontId="38" fillId="0" borderId="27" xfId="0" applyNumberFormat="1" applyFont="1" applyBorder="1" applyAlignment="1">
      <alignment vertical="center" wrapText="1"/>
    </xf>
    <xf numFmtId="168" fontId="38" fillId="0" borderId="27" xfId="0" applyNumberFormat="1" applyFont="1" applyBorder="1" applyAlignment="1">
      <alignment horizontal="center" vertical="center"/>
    </xf>
    <xf numFmtId="169" fontId="38" fillId="0" borderId="27" xfId="0" applyNumberFormat="1" applyFont="1" applyBorder="1" applyAlignment="1">
      <alignment horizontal="center" vertical="center"/>
    </xf>
    <xf numFmtId="49" fontId="39" fillId="5" borderId="0" xfId="2" applyNumberFormat="1" applyFont="1" applyFill="1" applyAlignment="1">
      <alignment horizontal="right" vertical="center"/>
    </xf>
    <xf numFmtId="0" fontId="28" fillId="0" borderId="0" xfId="0" applyFont="1" applyAlignment="1">
      <alignment vertical="center" wrapText="1"/>
    </xf>
    <xf numFmtId="0" fontId="40" fillId="0" borderId="0" xfId="0" applyFont="1"/>
    <xf numFmtId="0" fontId="8" fillId="5" borderId="0" xfId="2" applyFont="1" applyFill="1" applyAlignment="1">
      <alignment vertical="center"/>
    </xf>
    <xf numFmtId="0" fontId="41" fillId="0" borderId="0" xfId="0" applyFont="1"/>
    <xf numFmtId="0" fontId="18" fillId="6" borderId="13" xfId="5" applyFont="1" applyFill="1" applyBorder="1"/>
    <xf numFmtId="0" fontId="18" fillId="6" borderId="0" xfId="5" applyFont="1" applyFill="1"/>
    <xf numFmtId="0" fontId="18" fillId="6" borderId="14" xfId="5" applyFont="1" applyFill="1" applyBorder="1"/>
    <xf numFmtId="0" fontId="42" fillId="0" borderId="0" xfId="0" applyFont="1"/>
    <xf numFmtId="4" fontId="4" fillId="6" borderId="1" xfId="0" applyNumberFormat="1" applyFont="1" applyFill="1" applyBorder="1" applyAlignment="1">
      <alignment horizontal="right" vertical="top" wrapText="1"/>
    </xf>
    <xf numFmtId="0" fontId="16" fillId="0" borderId="17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22" fillId="11" borderId="18" xfId="0" applyFont="1" applyFill="1" applyBorder="1" applyAlignment="1">
      <alignment horizontal="center"/>
    </xf>
    <xf numFmtId="0" fontId="22" fillId="11" borderId="0" xfId="0" applyFont="1" applyFill="1" applyAlignment="1">
      <alignment horizontal="center"/>
    </xf>
    <xf numFmtId="167" fontId="2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8" fillId="0" borderId="18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2" fontId="27" fillId="0" borderId="15" xfId="7" applyNumberFormat="1" applyFont="1" applyBorder="1" applyAlignment="1">
      <alignment horizontal="center" vertical="center" wrapText="1"/>
    </xf>
    <xf numFmtId="2" fontId="27" fillId="0" borderId="0" xfId="7" applyNumberFormat="1" applyFont="1" applyAlignment="1">
      <alignment horizontal="center" vertical="center" wrapText="1"/>
    </xf>
    <xf numFmtId="0" fontId="22" fillId="0" borderId="6" xfId="7" applyFont="1" applyBorder="1" applyAlignment="1">
      <alignment horizontal="center" vertical="center"/>
    </xf>
    <xf numFmtId="0" fontId="22" fillId="0" borderId="16" xfId="7" applyFont="1" applyBorder="1" applyAlignment="1">
      <alignment horizontal="center" vertical="center"/>
    </xf>
    <xf numFmtId="0" fontId="24" fillId="0" borderId="6" xfId="7" applyFont="1" applyBorder="1" applyAlignment="1">
      <alignment horizontal="center" vertical="center"/>
    </xf>
    <xf numFmtId="0" fontId="24" fillId="0" borderId="16" xfId="7" applyFont="1" applyBorder="1" applyAlignment="1">
      <alignment horizontal="center" vertical="center"/>
    </xf>
    <xf numFmtId="0" fontId="26" fillId="12" borderId="4" xfId="9" applyFont="1" applyFill="1" applyBorder="1" applyAlignment="1">
      <alignment horizontal="center" vertical="center" wrapText="1"/>
    </xf>
    <xf numFmtId="2" fontId="26" fillId="13" borderId="4" xfId="9" applyNumberFormat="1" applyFont="1" applyFill="1" applyBorder="1" applyAlignment="1">
      <alignment horizontal="center" vertical="center" textRotation="90" wrapText="1"/>
    </xf>
    <xf numFmtId="2" fontId="26" fillId="13" borderId="4" xfId="10" applyNumberFormat="1" applyFont="1" applyFill="1" applyBorder="1" applyAlignment="1" applyProtection="1">
      <alignment horizontal="center" vertical="center" textRotation="90"/>
    </xf>
    <xf numFmtId="49" fontId="33" fillId="0" borderId="23" xfId="0" applyNumberFormat="1" applyFont="1" applyBorder="1" applyAlignment="1" applyProtection="1">
      <alignment horizontal="center" vertical="center" textRotation="90"/>
      <protection hidden="1"/>
    </xf>
    <xf numFmtId="49" fontId="33" fillId="0" borderId="25" xfId="0" applyNumberFormat="1" applyFont="1" applyBorder="1" applyAlignment="1" applyProtection="1">
      <alignment horizontal="center" vertical="center" textRotation="90"/>
      <protection hidden="1"/>
    </xf>
    <xf numFmtId="49" fontId="33" fillId="0" borderId="37" xfId="0" applyNumberFormat="1" applyFont="1" applyBorder="1" applyAlignment="1" applyProtection="1">
      <alignment horizontal="center" vertical="center" textRotation="90"/>
      <protection hidden="1"/>
    </xf>
    <xf numFmtId="0" fontId="11" fillId="8" borderId="4" xfId="2" applyFont="1" applyFill="1" applyBorder="1" applyAlignment="1">
      <alignment horizontal="center" vertical="center" wrapText="1"/>
    </xf>
    <xf numFmtId="0" fontId="11" fillId="9" borderId="4" xfId="2" applyFont="1" applyFill="1" applyBorder="1" applyAlignment="1">
      <alignment horizontal="center" vertical="center" wrapText="1"/>
    </xf>
    <xf numFmtId="0" fontId="11" fillId="9" borderId="4" xfId="2" applyFont="1" applyFill="1" applyBorder="1" applyAlignment="1">
      <alignment horizontal="left" vertical="center" wrapText="1" indent="1"/>
    </xf>
    <xf numFmtId="0" fontId="11" fillId="8" borderId="4" xfId="2" applyFont="1" applyFill="1" applyBorder="1" applyAlignment="1">
      <alignment horizontal="left" vertical="center" wrapText="1" indent="1"/>
    </xf>
    <xf numFmtId="4" fontId="11" fillId="9" borderId="4" xfId="2" applyNumberFormat="1" applyFont="1" applyFill="1" applyBorder="1" applyAlignment="1">
      <alignment horizontal="left" vertical="center" wrapText="1" indent="1"/>
    </xf>
    <xf numFmtId="0" fontId="8" fillId="5" borderId="0" xfId="2" applyFont="1" applyFill="1" applyAlignment="1">
      <alignment horizontal="center" vertical="center"/>
    </xf>
    <xf numFmtId="0" fontId="11" fillId="5" borderId="0" xfId="2" applyFont="1" applyFill="1" applyAlignment="1">
      <alignment horizontal="left" vertical="center"/>
    </xf>
    <xf numFmtId="4" fontId="17" fillId="6" borderId="7" xfId="5" applyNumberFormat="1" applyFont="1" applyFill="1" applyBorder="1" applyAlignment="1">
      <alignment horizontal="center" vertical="center" wrapText="1"/>
    </xf>
    <xf numFmtId="4" fontId="17" fillId="6" borderId="8" xfId="5" applyNumberFormat="1" applyFont="1" applyFill="1" applyBorder="1" applyAlignment="1">
      <alignment horizontal="center" vertical="center" wrapText="1"/>
    </xf>
    <xf numFmtId="4" fontId="17" fillId="6" borderId="9" xfId="5" applyNumberFormat="1" applyFont="1" applyFill="1" applyBorder="1" applyAlignment="1">
      <alignment horizontal="center" vertical="center" wrapText="1"/>
    </xf>
    <xf numFmtId="0" fontId="6" fillId="7" borderId="10" xfId="5" applyFont="1" applyFill="1" applyBorder="1" applyAlignment="1">
      <alignment horizontal="center" vertical="center" wrapText="1"/>
    </xf>
    <xf numFmtId="0" fontId="6" fillId="7" borderId="11" xfId="5" applyFont="1" applyFill="1" applyBorder="1" applyAlignment="1">
      <alignment horizontal="center" vertical="center" wrapText="1"/>
    </xf>
    <xf numFmtId="0" fontId="6" fillId="7" borderId="12" xfId="5" applyFont="1" applyFill="1" applyBorder="1" applyAlignment="1">
      <alignment horizontal="center" vertical="center" wrapText="1"/>
    </xf>
    <xf numFmtId="0" fontId="19" fillId="6" borderId="0" xfId="5" applyFont="1" applyFill="1" applyAlignment="1">
      <alignment horizontal="center" vertical="center"/>
    </xf>
    <xf numFmtId="0" fontId="21" fillId="6" borderId="0" xfId="5" applyFont="1" applyFill="1" applyAlignment="1">
      <alignment horizontal="center" vertical="center"/>
    </xf>
    <xf numFmtId="166" fontId="16" fillId="6" borderId="0" xfId="5" applyNumberFormat="1" applyFill="1" applyAlignment="1">
      <alignment horizontal="center" vertical="center"/>
    </xf>
    <xf numFmtId="10" fontId="6" fillId="6" borderId="0" xfId="6" applyNumberFormat="1" applyFont="1" applyFill="1" applyAlignment="1">
      <alignment horizontal="center" vertical="center"/>
    </xf>
    <xf numFmtId="0" fontId="21" fillId="6" borderId="15" xfId="5" applyFont="1" applyFill="1" applyBorder="1" applyAlignment="1">
      <alignment horizontal="center" vertical="top"/>
    </xf>
  </cellXfs>
  <cellStyles count="13">
    <cellStyle name="Normal" xfId="0" builtinId="0"/>
    <cellStyle name="Normal 2" xfId="3" xr:uid="{00000000-0005-0000-0000-000001000000}"/>
    <cellStyle name="Normal 2 2" xfId="5" xr:uid="{00000000-0005-0000-0000-000002000000}"/>
    <cellStyle name="Normal 26 2" xfId="7" xr:uid="{00000000-0005-0000-0000-000003000000}"/>
    <cellStyle name="Normal 3" xfId="2" xr:uid="{00000000-0005-0000-0000-000004000000}"/>
    <cellStyle name="Normal 4" xfId="8" xr:uid="{00000000-0005-0000-0000-000005000000}"/>
    <cellStyle name="Normal_Replanilhamento T-1 - 18-02-08" xfId="9" xr:uid="{00000000-0005-0000-0000-000006000000}"/>
    <cellStyle name="Porcentagem" xfId="1" builtinId="5"/>
    <cellStyle name="Porcentagem 2" xfId="6" xr:uid="{00000000-0005-0000-0000-000008000000}"/>
    <cellStyle name="Porcentagem 3" xfId="12" xr:uid="{00000000-0005-0000-0000-000009000000}"/>
    <cellStyle name="Vírgula 2" xfId="4" xr:uid="{00000000-0005-0000-0000-00000A000000}"/>
    <cellStyle name="Vírgula 21" xfId="10" xr:uid="{00000000-0005-0000-0000-00000B000000}"/>
    <cellStyle name="Vírgula 3" xfId="11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56029</xdr:colOff>
      <xdr:row>0</xdr:row>
      <xdr:rowOff>134471</xdr:rowOff>
    </xdr:from>
    <xdr:to>
      <xdr:col>8</xdr:col>
      <xdr:colOff>763158</xdr:colOff>
      <xdr:row>0</xdr:row>
      <xdr:rowOff>553571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9735" y="134471"/>
          <a:ext cx="1614805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0</xdr:row>
      <xdr:rowOff>47625</xdr:rowOff>
    </xdr:from>
    <xdr:to>
      <xdr:col>6</xdr:col>
      <xdr:colOff>814705</xdr:colOff>
      <xdr:row>2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01075" y="47625"/>
          <a:ext cx="1614805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581025</xdr:colOff>
      <xdr:row>0</xdr:row>
      <xdr:rowOff>142875</xdr:rowOff>
    </xdr:from>
    <xdr:to>
      <xdr:col>7</xdr:col>
      <xdr:colOff>595630</xdr:colOff>
      <xdr:row>3</xdr:row>
      <xdr:rowOff>19050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925" y="142875"/>
          <a:ext cx="1614805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28575</xdr:rowOff>
    </xdr:from>
    <xdr:to>
      <xdr:col>7</xdr:col>
      <xdr:colOff>9525</xdr:colOff>
      <xdr:row>1</xdr:row>
      <xdr:rowOff>28575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571500" y="28575"/>
          <a:ext cx="102965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942975</xdr:colOff>
      <xdr:row>0</xdr:row>
      <xdr:rowOff>123825</xdr:rowOff>
    </xdr:from>
    <xdr:to>
      <xdr:col>6</xdr:col>
      <xdr:colOff>1195705</xdr:colOff>
      <xdr:row>0</xdr:row>
      <xdr:rowOff>542925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23825"/>
          <a:ext cx="1614805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</xdr:colOff>
      <xdr:row>16</xdr:row>
      <xdr:rowOff>164780</xdr:rowOff>
    </xdr:from>
    <xdr:ext cx="3924300" cy="4483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2324100" y="2403155"/>
              <a:ext cx="3924300" cy="4483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800" b="1" i="1">
                      <a:latin typeface="Cambria Math" panose="02040503050406030204" pitchFamily="18" charset="0"/>
                    </a:rPr>
                    <m:t>𝑩𝑫𝑰</m:t>
                  </m:r>
                  <m:r>
                    <a:rPr lang="pt-BR" sz="1800" b="1" i="1">
                      <a:latin typeface="Cambria Math" panose="02040503050406030204" pitchFamily="18" charset="0"/>
                    </a:rPr>
                    <m:t>=</m:t>
                  </m:r>
                  <m:d>
                    <m:dPr>
                      <m:begChr m:val="⌊"/>
                      <m:endChr m:val="⌋"/>
                      <m:ctrlPr>
                        <a:rPr lang="pt-BR" sz="1800" b="1" i="1">
                          <a:latin typeface="Cambria Math" panose="02040503050406030204" pitchFamily="18" charset="0"/>
                        </a:rPr>
                      </m:ctrlPr>
                    </m:dPr>
                    <m:e>
                      <m:f>
                        <m:fPr>
                          <m:ctrlPr>
                            <a:rPr lang="pt-BR" sz="1800" b="1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𝑨𝑪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𝑺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𝑹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𝑮</m:t>
                              </m:r>
                              <m:r>
                                <m:rPr>
                                  <m:nor/>
                                </m:r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+mn-lt"/>
                                  <a:ea typeface="+mn-ea"/>
                                  <a:cs typeface="+mn-cs"/>
                                </a:rPr>
                                <m:t> </m:t>
                              </m:r>
                            </m:e>
                          </m:d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𝑫𝑭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)</m:t>
                              </m:r>
                            </m:e>
                          </m:d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𝑳</m:t>
                              </m:r>
                            </m:e>
                          </m:d>
                          <m:r>
                            <m:rPr>
                              <m:nor/>
                            </m:rPr>
                            <a:rPr lang="pt-BR" sz="1800" b="1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  <m:t> </m:t>
                          </m:r>
                        </m:num>
                        <m:den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−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𝑰</m:t>
                              </m:r>
                            </m:e>
                          </m:d>
                        </m:den>
                      </m:f>
                      <m:r>
                        <m:rPr>
                          <m:nor/>
                        </m:rPr>
                        <a:rPr lang="pt-BR" sz="1800" b="1" i="1">
                          <a:effectLst/>
                        </a:rPr>
                        <m:t> </m:t>
                      </m:r>
                    </m:e>
                  </m:d>
                </m:oMath>
              </a14:m>
              <a:r>
                <a:rPr lang="pt-BR" sz="1800" b="1" i="1"/>
                <a:t>-1</a:t>
              </a:r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3FFF13A4-83FA-47D7-8F50-8A05F7823F99}"/>
                </a:ext>
              </a:extLst>
            </xdr:cNvPr>
            <xdr:cNvSpPr txBox="1"/>
          </xdr:nvSpPr>
          <xdr:spPr>
            <a:xfrm>
              <a:off x="2324100" y="2403155"/>
              <a:ext cx="3924300" cy="4483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1800" b="1" i="0">
                  <a:latin typeface="Cambria Math" panose="02040503050406030204" pitchFamily="18" charset="0"/>
                </a:rPr>
                <a:t>𝑩𝑫𝑰=⌊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(𝟏+𝑨𝑪+𝑺+𝑹+𝑮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 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)(𝟏+𝑫𝑭))(𝟏+𝑳)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 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/((𝟏−𝑰) ) "</a:t>
              </a:r>
              <a:r>
                <a:rPr lang="pt-BR" sz="1800" b="1" i="0">
                  <a:effectLst/>
                </a:rPr>
                <a:t> </a:t>
              </a:r>
              <a:r>
                <a:rPr lang="pt-BR" sz="1800" b="1" i="0">
                  <a:effectLst/>
                  <a:latin typeface="Cambria Math" panose="02040503050406030204" pitchFamily="18" charset="0"/>
                </a:rPr>
                <a:t>" ⌋</a:t>
              </a:r>
              <a:r>
                <a:rPr lang="pt-BR" sz="1800" b="1" i="1"/>
                <a:t>-1</a:t>
              </a:r>
            </a:p>
          </xdr:txBody>
        </xdr:sp>
      </mc:Fallback>
    </mc:AlternateContent>
    <xdr:clientData/>
  </xdr:oneCellAnchor>
  <xdr:twoCellAnchor editAs="oneCell">
    <xdr:from>
      <xdr:col>22</xdr:col>
      <xdr:colOff>201083</xdr:colOff>
      <xdr:row>0</xdr:row>
      <xdr:rowOff>31750</xdr:rowOff>
    </xdr:from>
    <xdr:to>
      <xdr:col>26</xdr:col>
      <xdr:colOff>270721</xdr:colOff>
      <xdr:row>2</xdr:row>
      <xdr:rowOff>133350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5583" y="31750"/>
          <a:ext cx="1614805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2"/>
  <sheetViews>
    <sheetView tabSelected="1" topLeftCell="A7" zoomScaleNormal="100" workbookViewId="0">
      <selection activeCell="H60" sqref="H60"/>
    </sheetView>
  </sheetViews>
  <sheetFormatPr defaultRowHeight="14.25"/>
  <cols>
    <col min="1" max="1" width="5.75" bestFit="1" customWidth="1"/>
    <col min="2" max="2" width="9.875" bestFit="1" customWidth="1"/>
    <col min="3" max="3" width="12.125" customWidth="1"/>
    <col min="4" max="4" width="57.875" customWidth="1"/>
    <col min="5" max="5" width="7.375" bestFit="1" customWidth="1"/>
    <col min="6" max="6" width="10.375" style="41" customWidth="1"/>
    <col min="7" max="7" width="9.25" style="41" bestFit="1" customWidth="1"/>
    <col min="8" max="8" width="11.875" style="41" bestFit="1" customWidth="1"/>
    <col min="9" max="9" width="13" style="41" customWidth="1"/>
    <col min="10" max="10" width="11.75" bestFit="1" customWidth="1"/>
    <col min="11" max="12" width="0" hidden="1" customWidth="1"/>
  </cols>
  <sheetData>
    <row r="1" spans="1:9" ht="66" customHeight="1">
      <c r="A1" s="272" t="s">
        <v>175</v>
      </c>
      <c r="B1" s="273"/>
      <c r="C1" s="273"/>
      <c r="D1" s="273"/>
      <c r="E1" s="256"/>
      <c r="F1" s="256"/>
      <c r="G1" s="256"/>
      <c r="H1" s="256"/>
      <c r="I1" s="256"/>
    </row>
    <row r="2" spans="1:9" ht="15.75">
      <c r="A2" s="268" t="s">
        <v>176</v>
      </c>
      <c r="B2" s="269"/>
      <c r="C2" s="269"/>
      <c r="D2" s="269"/>
      <c r="E2" s="269"/>
      <c r="F2" s="269"/>
      <c r="G2" s="269"/>
      <c r="H2" s="269"/>
      <c r="I2" s="269"/>
    </row>
    <row r="3" spans="1:9">
      <c r="A3" s="265" t="s">
        <v>312</v>
      </c>
      <c r="B3" s="266"/>
      <c r="C3" s="266"/>
      <c r="D3" s="266"/>
      <c r="E3" s="266"/>
      <c r="F3" s="267"/>
      <c r="G3" s="102" t="s">
        <v>112</v>
      </c>
      <c r="H3" s="103">
        <f>BDI!Z21</f>
        <v>0.20730000000000001</v>
      </c>
      <c r="I3" s="119">
        <f ca="1">TODAY()</f>
        <v>45649</v>
      </c>
    </row>
    <row r="4" spans="1:9" ht="30" customHeight="1">
      <c r="A4" s="80" t="s">
        <v>0</v>
      </c>
      <c r="B4" s="80" t="s">
        <v>1</v>
      </c>
      <c r="C4" s="80" t="s">
        <v>2</v>
      </c>
      <c r="D4" s="80" t="s">
        <v>3</v>
      </c>
      <c r="E4" s="80" t="s">
        <v>4</v>
      </c>
      <c r="F4" s="81" t="s">
        <v>5</v>
      </c>
      <c r="G4" s="81" t="s">
        <v>6</v>
      </c>
      <c r="H4" s="81" t="s">
        <v>7</v>
      </c>
      <c r="I4" s="81" t="s">
        <v>8</v>
      </c>
    </row>
    <row r="5" spans="1:9" ht="24" customHeight="1">
      <c r="A5" s="1" t="s">
        <v>9</v>
      </c>
      <c r="B5" s="1" t="s">
        <v>10</v>
      </c>
      <c r="C5" s="1"/>
      <c r="D5" s="1" t="s">
        <v>11</v>
      </c>
      <c r="E5" s="2"/>
      <c r="F5" s="3"/>
      <c r="G5" s="3" t="s">
        <v>12</v>
      </c>
      <c r="H5" s="3"/>
      <c r="I5" s="3">
        <f>SUBTOTAL(9,I6:I18)</f>
        <v>31659.550000000003</v>
      </c>
    </row>
    <row r="6" spans="1:9" ht="78" customHeight="1">
      <c r="A6" s="118" t="s">
        <v>13</v>
      </c>
      <c r="B6" s="118" t="s">
        <v>14</v>
      </c>
      <c r="C6" s="118" t="s">
        <v>15</v>
      </c>
      <c r="D6" s="118" t="s">
        <v>16</v>
      </c>
      <c r="E6" s="241" t="s">
        <v>17</v>
      </c>
      <c r="F6" s="239">
        <v>1</v>
      </c>
      <c r="G6" s="239">
        <v>1358.1</v>
      </c>
      <c r="H6" s="6">
        <v>1639.63</v>
      </c>
      <c r="I6" s="6">
        <f>ROUND(H6*F6,2)</f>
        <v>1639.63</v>
      </c>
    </row>
    <row r="7" spans="1:9" ht="90.95" customHeight="1">
      <c r="A7" s="4" t="s">
        <v>18</v>
      </c>
      <c r="B7" s="4" t="s">
        <v>19</v>
      </c>
      <c r="C7" s="4" t="s">
        <v>15</v>
      </c>
      <c r="D7" s="4" t="s">
        <v>20</v>
      </c>
      <c r="E7" s="5" t="s">
        <v>21</v>
      </c>
      <c r="F7" s="6">
        <v>3</v>
      </c>
      <c r="G7" s="6">
        <v>1196.3</v>
      </c>
      <c r="H7" s="6">
        <f t="shared" ref="H6:H18" si="0">ROUND(G7*(1+$H$3),2)</f>
        <v>1444.29</v>
      </c>
      <c r="I7" s="6">
        <f t="shared" ref="I7:I18" si="1">ROUND(H7*F7,2)</f>
        <v>4332.87</v>
      </c>
    </row>
    <row r="8" spans="1:9" ht="26.1" customHeight="1">
      <c r="A8" s="4" t="s">
        <v>22</v>
      </c>
      <c r="B8" s="4" t="s">
        <v>23</v>
      </c>
      <c r="C8" s="4" t="s">
        <v>15</v>
      </c>
      <c r="D8" s="4" t="s">
        <v>24</v>
      </c>
      <c r="E8" s="5" t="s">
        <v>17</v>
      </c>
      <c r="F8" s="6">
        <v>1</v>
      </c>
      <c r="G8" s="6">
        <v>310.08</v>
      </c>
      <c r="H8" s="6">
        <f t="shared" si="0"/>
        <v>374.36</v>
      </c>
      <c r="I8" s="6">
        <f t="shared" si="1"/>
        <v>374.36</v>
      </c>
    </row>
    <row r="9" spans="1:9" ht="90.95" customHeight="1">
      <c r="A9" s="4" t="s">
        <v>25</v>
      </c>
      <c r="B9" s="4" t="s">
        <v>26</v>
      </c>
      <c r="C9" s="4" t="s">
        <v>15</v>
      </c>
      <c r="D9" s="4" t="s">
        <v>27</v>
      </c>
      <c r="E9" s="5" t="s">
        <v>21</v>
      </c>
      <c r="F9" s="6">
        <v>3</v>
      </c>
      <c r="G9" s="6">
        <v>811.66</v>
      </c>
      <c r="H9" s="6">
        <f t="shared" si="0"/>
        <v>979.92</v>
      </c>
      <c r="I9" s="6">
        <f t="shared" si="1"/>
        <v>2939.76</v>
      </c>
    </row>
    <row r="10" spans="1:9" ht="26.1" customHeight="1">
      <c r="A10" s="4" t="s">
        <v>28</v>
      </c>
      <c r="B10" s="4" t="s">
        <v>29</v>
      </c>
      <c r="C10" s="4" t="s">
        <v>15</v>
      </c>
      <c r="D10" s="4" t="s">
        <v>30</v>
      </c>
      <c r="E10" s="5" t="s">
        <v>17</v>
      </c>
      <c r="F10" s="6">
        <v>1</v>
      </c>
      <c r="G10" s="6">
        <v>310.08</v>
      </c>
      <c r="H10" s="6">
        <f t="shared" si="0"/>
        <v>374.36</v>
      </c>
      <c r="I10" s="6">
        <f t="shared" si="1"/>
        <v>374.36</v>
      </c>
    </row>
    <row r="11" spans="1:9" ht="78" customHeight="1">
      <c r="A11" s="4" t="s">
        <v>31</v>
      </c>
      <c r="B11" s="4" t="s">
        <v>32</v>
      </c>
      <c r="C11" s="4" t="s">
        <v>15</v>
      </c>
      <c r="D11" s="4" t="s">
        <v>33</v>
      </c>
      <c r="E11" s="5" t="s">
        <v>21</v>
      </c>
      <c r="F11" s="6">
        <v>3</v>
      </c>
      <c r="G11" s="6">
        <v>873.55</v>
      </c>
      <c r="H11" s="6">
        <f t="shared" si="0"/>
        <v>1054.6400000000001</v>
      </c>
      <c r="I11" s="6">
        <f t="shared" si="1"/>
        <v>3163.92</v>
      </c>
    </row>
    <row r="12" spans="1:9" ht="26.1" customHeight="1">
      <c r="A12" s="4" t="s">
        <v>34</v>
      </c>
      <c r="B12" s="4" t="s">
        <v>35</v>
      </c>
      <c r="C12" s="4" t="s">
        <v>15</v>
      </c>
      <c r="D12" s="4" t="s">
        <v>36</v>
      </c>
      <c r="E12" s="5" t="s">
        <v>17</v>
      </c>
      <c r="F12" s="6">
        <v>1</v>
      </c>
      <c r="G12" s="6">
        <v>310.08</v>
      </c>
      <c r="H12" s="6">
        <f t="shared" si="0"/>
        <v>374.36</v>
      </c>
      <c r="I12" s="6">
        <f t="shared" si="1"/>
        <v>374.36</v>
      </c>
    </row>
    <row r="13" spans="1:9" ht="117" customHeight="1">
      <c r="A13" s="4" t="s">
        <v>37</v>
      </c>
      <c r="B13" s="4" t="s">
        <v>38</v>
      </c>
      <c r="C13" s="4" t="s">
        <v>15</v>
      </c>
      <c r="D13" s="4" t="s">
        <v>39</v>
      </c>
      <c r="E13" s="5" t="s">
        <v>21</v>
      </c>
      <c r="F13" s="6">
        <v>3</v>
      </c>
      <c r="G13" s="6">
        <v>1272.79</v>
      </c>
      <c r="H13" s="6">
        <f t="shared" si="0"/>
        <v>1536.64</v>
      </c>
      <c r="I13" s="6">
        <f t="shared" si="1"/>
        <v>4609.92</v>
      </c>
    </row>
    <row r="14" spans="1:9" ht="26.1" customHeight="1">
      <c r="A14" s="4" t="s">
        <v>40</v>
      </c>
      <c r="B14" s="4" t="s">
        <v>41</v>
      </c>
      <c r="C14" s="4" t="s">
        <v>15</v>
      </c>
      <c r="D14" s="4" t="s">
        <v>42</v>
      </c>
      <c r="E14" s="5" t="s">
        <v>17</v>
      </c>
      <c r="F14" s="6">
        <v>1</v>
      </c>
      <c r="G14" s="6">
        <v>892.8</v>
      </c>
      <c r="H14" s="6">
        <f t="shared" si="0"/>
        <v>1077.8800000000001</v>
      </c>
      <c r="I14" s="6">
        <f t="shared" si="1"/>
        <v>1077.8800000000001</v>
      </c>
    </row>
    <row r="15" spans="1:9" ht="51.95" customHeight="1">
      <c r="A15" s="4" t="s">
        <v>43</v>
      </c>
      <c r="B15" s="4" t="s">
        <v>44</v>
      </c>
      <c r="C15" s="4" t="s">
        <v>15</v>
      </c>
      <c r="D15" s="4" t="s">
        <v>45</v>
      </c>
      <c r="E15" s="5" t="s">
        <v>21</v>
      </c>
      <c r="F15" s="6">
        <v>1</v>
      </c>
      <c r="G15" s="6">
        <v>900</v>
      </c>
      <c r="H15" s="6">
        <f t="shared" si="0"/>
        <v>1086.57</v>
      </c>
      <c r="I15" s="6">
        <f t="shared" si="1"/>
        <v>1086.57</v>
      </c>
    </row>
    <row r="16" spans="1:9" ht="51.95" customHeight="1">
      <c r="A16" s="4" t="s">
        <v>46</v>
      </c>
      <c r="B16" s="4" t="s">
        <v>47</v>
      </c>
      <c r="C16" s="4" t="s">
        <v>15</v>
      </c>
      <c r="D16" s="4" t="s">
        <v>48</v>
      </c>
      <c r="E16" s="5" t="s">
        <v>17</v>
      </c>
      <c r="F16" s="6">
        <v>1</v>
      </c>
      <c r="G16" s="6">
        <v>427.69</v>
      </c>
      <c r="H16" s="6">
        <f t="shared" si="0"/>
        <v>516.35</v>
      </c>
      <c r="I16" s="6">
        <f t="shared" si="1"/>
        <v>516.35</v>
      </c>
    </row>
    <row r="17" spans="1:12" ht="65.099999999999994" customHeight="1">
      <c r="A17" s="4" t="s">
        <v>49</v>
      </c>
      <c r="B17" s="4" t="s">
        <v>50</v>
      </c>
      <c r="C17" s="4" t="s">
        <v>15</v>
      </c>
      <c r="D17" s="4" t="s">
        <v>51</v>
      </c>
      <c r="E17" s="5" t="s">
        <v>17</v>
      </c>
      <c r="F17" s="6">
        <v>1</v>
      </c>
      <c r="G17" s="6">
        <v>1145.8800000000001</v>
      </c>
      <c r="H17" s="6">
        <f t="shared" si="0"/>
        <v>1383.42</v>
      </c>
      <c r="I17" s="6">
        <f t="shared" si="1"/>
        <v>1383.42</v>
      </c>
    </row>
    <row r="18" spans="1:12" ht="51.95" customHeight="1">
      <c r="A18" s="4" t="s">
        <v>52</v>
      </c>
      <c r="B18" s="4" t="s">
        <v>53</v>
      </c>
      <c r="C18" s="4" t="s">
        <v>15</v>
      </c>
      <c r="D18" s="4" t="s">
        <v>54</v>
      </c>
      <c r="E18" s="5" t="s">
        <v>17</v>
      </c>
      <c r="F18" s="6">
        <v>5</v>
      </c>
      <c r="G18" s="6">
        <v>1621.16</v>
      </c>
      <c r="H18" s="6">
        <f t="shared" si="0"/>
        <v>1957.23</v>
      </c>
      <c r="I18" s="6">
        <f t="shared" si="1"/>
        <v>9786.15</v>
      </c>
    </row>
    <row r="19" spans="1:12" ht="24" customHeight="1">
      <c r="A19" s="1" t="s">
        <v>55</v>
      </c>
      <c r="B19" s="1" t="s">
        <v>10</v>
      </c>
      <c r="C19" s="1"/>
      <c r="D19" s="1" t="s">
        <v>221</v>
      </c>
      <c r="E19" s="2"/>
      <c r="F19" s="3"/>
      <c r="G19" s="3" t="s">
        <v>12</v>
      </c>
      <c r="H19" s="3" t="s">
        <v>12</v>
      </c>
      <c r="I19" s="3">
        <f>SUBTOTAL(9,I20:I26)</f>
        <v>67074.460000000006</v>
      </c>
    </row>
    <row r="20" spans="1:12" ht="24" customHeight="1">
      <c r="A20" s="4" t="s">
        <v>56</v>
      </c>
      <c r="B20" s="4" t="s">
        <v>57</v>
      </c>
      <c r="C20" s="4" t="s">
        <v>58</v>
      </c>
      <c r="D20" s="4" t="s">
        <v>59</v>
      </c>
      <c r="E20" s="5" t="s">
        <v>60</v>
      </c>
      <c r="F20" s="6">
        <v>3</v>
      </c>
      <c r="G20" s="6">
        <f>L20*0.85</f>
        <v>15374.077500000001</v>
      </c>
      <c r="H20" s="6">
        <f t="shared" ref="H20:H26" si="2">ROUND(G20*(1+$H$3),2)</f>
        <v>18561.12</v>
      </c>
      <c r="I20" s="6">
        <f t="shared" ref="I20:I26" si="3">ROUND(H20*F20,2)</f>
        <v>55683.360000000001</v>
      </c>
      <c r="L20" s="6">
        <v>18087.150000000001</v>
      </c>
    </row>
    <row r="21" spans="1:12" ht="33.75" customHeight="1">
      <c r="A21" s="4" t="s">
        <v>234</v>
      </c>
      <c r="B21" s="4" t="s">
        <v>222</v>
      </c>
      <c r="C21" s="4" t="s">
        <v>58</v>
      </c>
      <c r="D21" s="4" t="s">
        <v>223</v>
      </c>
      <c r="E21" s="5" t="s">
        <v>169</v>
      </c>
      <c r="F21" s="6">
        <v>20</v>
      </c>
      <c r="G21" s="6">
        <f t="shared" ref="G21:G26" si="4">L21*0.85</f>
        <v>25.5</v>
      </c>
      <c r="H21" s="6">
        <f t="shared" si="2"/>
        <v>30.79</v>
      </c>
      <c r="I21" s="6">
        <f t="shared" si="3"/>
        <v>615.79999999999995</v>
      </c>
      <c r="L21" s="6">
        <v>30</v>
      </c>
    </row>
    <row r="22" spans="1:12" ht="24" customHeight="1">
      <c r="A22" s="4" t="s">
        <v>235</v>
      </c>
      <c r="B22" s="4" t="s">
        <v>224</v>
      </c>
      <c r="C22" s="4" t="s">
        <v>58</v>
      </c>
      <c r="D22" s="4" t="s">
        <v>225</v>
      </c>
      <c r="E22" s="5" t="s">
        <v>169</v>
      </c>
      <c r="F22" s="6">
        <v>20</v>
      </c>
      <c r="G22" s="6">
        <f t="shared" si="4"/>
        <v>63.75</v>
      </c>
      <c r="H22" s="6">
        <f t="shared" si="2"/>
        <v>76.97</v>
      </c>
      <c r="I22" s="6">
        <f t="shared" si="3"/>
        <v>1539.4</v>
      </c>
      <c r="L22" s="6">
        <v>75</v>
      </c>
    </row>
    <row r="23" spans="1:12" ht="24" customHeight="1">
      <c r="A23" s="4" t="s">
        <v>236</v>
      </c>
      <c r="B23" s="4" t="s">
        <v>226</v>
      </c>
      <c r="C23" s="4" t="s">
        <v>58</v>
      </c>
      <c r="D23" s="4" t="s">
        <v>227</v>
      </c>
      <c r="E23" s="5" t="s">
        <v>169</v>
      </c>
      <c r="F23" s="6">
        <v>20</v>
      </c>
      <c r="G23" s="6">
        <f t="shared" si="4"/>
        <v>63.75</v>
      </c>
      <c r="H23" s="6">
        <f t="shared" si="2"/>
        <v>76.97</v>
      </c>
      <c r="I23" s="6">
        <f t="shared" si="3"/>
        <v>1539.4</v>
      </c>
      <c r="L23" s="6">
        <v>75</v>
      </c>
    </row>
    <row r="24" spans="1:12" ht="24" customHeight="1">
      <c r="A24" s="4" t="s">
        <v>237</v>
      </c>
      <c r="B24" s="4" t="s">
        <v>228</v>
      </c>
      <c r="C24" s="4" t="s">
        <v>58</v>
      </c>
      <c r="D24" s="4" t="s">
        <v>229</v>
      </c>
      <c r="E24" s="5" t="s">
        <v>169</v>
      </c>
      <c r="F24" s="6">
        <v>20</v>
      </c>
      <c r="G24" s="6">
        <f t="shared" si="4"/>
        <v>85</v>
      </c>
      <c r="H24" s="6">
        <f t="shared" si="2"/>
        <v>102.62</v>
      </c>
      <c r="I24" s="6">
        <f t="shared" si="3"/>
        <v>2052.4</v>
      </c>
      <c r="L24" s="6">
        <v>100</v>
      </c>
    </row>
    <row r="25" spans="1:12" ht="24" customHeight="1">
      <c r="A25" s="4" t="s">
        <v>238</v>
      </c>
      <c r="B25" s="4" t="s">
        <v>230</v>
      </c>
      <c r="C25" s="4" t="s">
        <v>58</v>
      </c>
      <c r="D25" s="4" t="s">
        <v>231</v>
      </c>
      <c r="E25" s="5" t="s">
        <v>169</v>
      </c>
      <c r="F25" s="6">
        <v>20</v>
      </c>
      <c r="G25" s="6">
        <f t="shared" si="4"/>
        <v>127.5</v>
      </c>
      <c r="H25" s="6">
        <f t="shared" si="2"/>
        <v>153.93</v>
      </c>
      <c r="I25" s="6">
        <f t="shared" si="3"/>
        <v>3078.6</v>
      </c>
      <c r="L25" s="6">
        <v>150</v>
      </c>
    </row>
    <row r="26" spans="1:12" ht="33.75" customHeight="1">
      <c r="A26" s="4" t="s">
        <v>239</v>
      </c>
      <c r="B26" s="4" t="s">
        <v>232</v>
      </c>
      <c r="C26" s="4" t="s">
        <v>58</v>
      </c>
      <c r="D26" s="4" t="s">
        <v>233</v>
      </c>
      <c r="E26" s="5" t="s">
        <v>169</v>
      </c>
      <c r="F26" s="6">
        <v>5</v>
      </c>
      <c r="G26" s="6">
        <f t="shared" si="4"/>
        <v>425</v>
      </c>
      <c r="H26" s="6">
        <f t="shared" si="2"/>
        <v>513.1</v>
      </c>
      <c r="I26" s="6">
        <f t="shared" si="3"/>
        <v>2565.5</v>
      </c>
      <c r="L26" s="6">
        <v>500</v>
      </c>
    </row>
    <row r="27" spans="1:12" ht="24" customHeight="1">
      <c r="A27" s="1" t="s">
        <v>61</v>
      </c>
      <c r="B27" s="1" t="s">
        <v>10</v>
      </c>
      <c r="C27" s="1"/>
      <c r="D27" s="1" t="s">
        <v>62</v>
      </c>
      <c r="E27" s="2"/>
      <c r="F27" s="3"/>
      <c r="G27" s="3" t="s">
        <v>12</v>
      </c>
      <c r="H27" s="3" t="s">
        <v>12</v>
      </c>
      <c r="I27" s="3">
        <f>SUBTOTAL(9,I28)</f>
        <v>7091.41</v>
      </c>
    </row>
    <row r="28" spans="1:12" ht="24" customHeight="1">
      <c r="A28" s="4" t="s">
        <v>63</v>
      </c>
      <c r="B28" s="4" t="s">
        <v>64</v>
      </c>
      <c r="C28" s="4" t="s">
        <v>15</v>
      </c>
      <c r="D28" s="4" t="s">
        <v>181</v>
      </c>
      <c r="E28" s="5" t="s">
        <v>65</v>
      </c>
      <c r="F28" s="6">
        <v>10428.540000000001</v>
      </c>
      <c r="G28" s="6">
        <v>0.56000000000000005</v>
      </c>
      <c r="H28" s="6">
        <f>ROUND(G28*(1+$H$3),2)</f>
        <v>0.68</v>
      </c>
      <c r="I28" s="6">
        <f>ROUND(H28*F28,2)</f>
        <v>7091.41</v>
      </c>
    </row>
    <row r="29" spans="1:12" ht="24" customHeight="1">
      <c r="A29" s="1" t="s">
        <v>66</v>
      </c>
      <c r="B29" s="1" t="s">
        <v>10</v>
      </c>
      <c r="C29" s="1"/>
      <c r="D29" s="1" t="s">
        <v>190</v>
      </c>
      <c r="E29" s="2"/>
      <c r="F29" s="3"/>
      <c r="G29" s="3" t="s">
        <v>12</v>
      </c>
      <c r="H29" s="3" t="s">
        <v>12</v>
      </c>
      <c r="I29" s="3">
        <f>SUBTOTAL(9,I30:I34)</f>
        <v>257015.3</v>
      </c>
    </row>
    <row r="30" spans="1:12" ht="39" customHeight="1">
      <c r="A30" s="4" t="s">
        <v>67</v>
      </c>
      <c r="B30" s="4" t="s">
        <v>68</v>
      </c>
      <c r="C30" s="4" t="s">
        <v>15</v>
      </c>
      <c r="D30" s="4" t="s">
        <v>69</v>
      </c>
      <c r="E30" s="5" t="s">
        <v>70</v>
      </c>
      <c r="F30" s="6">
        <f>MEMORIA.CALCULO!O6</f>
        <v>11784.76</v>
      </c>
      <c r="G30" s="6">
        <f>L30*0.75</f>
        <v>5.3475000000000001</v>
      </c>
      <c r="H30" s="6">
        <f t="shared" ref="H30:H33" si="5">ROUND(G30*(1+$H$3),2)</f>
        <v>6.46</v>
      </c>
      <c r="I30" s="6">
        <f t="shared" ref="I30:I33" si="6">ROUND(H30*F30,2)</f>
        <v>76129.55</v>
      </c>
      <c r="L30" s="6">
        <v>7.13</v>
      </c>
    </row>
    <row r="31" spans="1:12" ht="39" customHeight="1">
      <c r="A31" s="4" t="s">
        <v>187</v>
      </c>
      <c r="B31" s="118" t="s">
        <v>71</v>
      </c>
      <c r="C31" s="118" t="s">
        <v>72</v>
      </c>
      <c r="D31" s="118" t="s">
        <v>73</v>
      </c>
      <c r="E31" s="5" t="s">
        <v>74</v>
      </c>
      <c r="F31" s="6">
        <f>MEMORIA.CALCULO!O11</f>
        <v>11784.76</v>
      </c>
      <c r="G31" s="6">
        <f t="shared" ref="G31:G33" si="7">L31*0.75</f>
        <v>0.57000000000000006</v>
      </c>
      <c r="H31" s="6">
        <f t="shared" si="5"/>
        <v>0.69</v>
      </c>
      <c r="I31" s="6">
        <f t="shared" si="6"/>
        <v>8131.48</v>
      </c>
      <c r="L31" s="239">
        <v>0.76</v>
      </c>
    </row>
    <row r="32" spans="1:12" ht="24" customHeight="1">
      <c r="A32" s="4" t="s">
        <v>188</v>
      </c>
      <c r="B32" s="4" t="s">
        <v>75</v>
      </c>
      <c r="C32" s="4" t="s">
        <v>15</v>
      </c>
      <c r="D32" s="4" t="s">
        <v>182</v>
      </c>
      <c r="E32" s="5" t="s">
        <v>65</v>
      </c>
      <c r="F32" s="6">
        <f>MEMORIA.CALCULO!O16</f>
        <v>100450.6</v>
      </c>
      <c r="G32" s="6">
        <f t="shared" si="7"/>
        <v>0.06</v>
      </c>
      <c r="H32" s="6">
        <f t="shared" si="5"/>
        <v>7.0000000000000007E-2</v>
      </c>
      <c r="I32" s="6">
        <f t="shared" si="6"/>
        <v>7031.54</v>
      </c>
      <c r="L32" s="6">
        <v>0.08</v>
      </c>
    </row>
    <row r="33" spans="1:12" ht="26.1" customHeight="1">
      <c r="A33" s="4" t="s">
        <v>189</v>
      </c>
      <c r="B33" s="4" t="s">
        <v>76</v>
      </c>
      <c r="C33" s="4" t="s">
        <v>15</v>
      </c>
      <c r="D33" s="4" t="s">
        <v>77</v>
      </c>
      <c r="E33" s="5" t="s">
        <v>70</v>
      </c>
      <c r="F33" s="6">
        <f>MEMORIA.CALCULO!O23</f>
        <v>3305.2000000000003</v>
      </c>
      <c r="G33" s="6">
        <f t="shared" si="7"/>
        <v>3.51</v>
      </c>
      <c r="H33" s="6">
        <f t="shared" si="5"/>
        <v>4.24</v>
      </c>
      <c r="I33" s="6">
        <f t="shared" si="6"/>
        <v>14014.05</v>
      </c>
      <c r="L33" s="6">
        <v>4.68</v>
      </c>
    </row>
    <row r="34" spans="1:12" ht="26.1" customHeight="1">
      <c r="A34" s="4" t="s">
        <v>295</v>
      </c>
      <c r="B34" s="4" t="s">
        <v>253</v>
      </c>
      <c r="C34" s="4" t="s">
        <v>254</v>
      </c>
      <c r="D34" s="4" t="str">
        <f>'CPU01'!B4</f>
        <v>ARGILA OU BARRO PARA ATERRO/REATERRO (COM TRANSPORTE ATE 10 KM)</v>
      </c>
      <c r="E34" s="5" t="s">
        <v>70</v>
      </c>
      <c r="F34" s="6">
        <f>MEMORIA.CALCULO!O23</f>
        <v>3305.2000000000003</v>
      </c>
      <c r="G34" s="6">
        <f>'CPU01'!D13</f>
        <v>38.017939999999996</v>
      </c>
      <c r="H34" s="6">
        <f t="shared" ref="H34" si="8">ROUND(G34*(1+$H$3),2)</f>
        <v>45.9</v>
      </c>
      <c r="I34" s="6">
        <f t="shared" ref="I34" si="9">ROUND(H34*F34,2)</f>
        <v>151708.68</v>
      </c>
      <c r="L34" s="264"/>
    </row>
    <row r="35" spans="1:12" ht="24" customHeight="1">
      <c r="A35" s="1" t="s">
        <v>79</v>
      </c>
      <c r="B35" s="1" t="s">
        <v>10</v>
      </c>
      <c r="C35" s="1"/>
      <c r="D35" s="1" t="s">
        <v>80</v>
      </c>
      <c r="E35" s="2"/>
      <c r="F35" s="3"/>
      <c r="G35" s="3" t="s">
        <v>12</v>
      </c>
      <c r="H35" s="3" t="s">
        <v>12</v>
      </c>
      <c r="I35" s="3">
        <f>SUBTOTAL(9,I36:I44)</f>
        <v>279681.51</v>
      </c>
    </row>
    <row r="36" spans="1:12" ht="39" customHeight="1">
      <c r="A36" s="4" t="s">
        <v>81</v>
      </c>
      <c r="B36" s="4" t="s">
        <v>82</v>
      </c>
      <c r="C36" s="4" t="s">
        <v>15</v>
      </c>
      <c r="D36" s="4" t="s">
        <v>83</v>
      </c>
      <c r="E36" s="5" t="s">
        <v>78</v>
      </c>
      <c r="F36" s="6">
        <v>1</v>
      </c>
      <c r="G36" s="6">
        <f>L36*0.7</f>
        <v>2262.183</v>
      </c>
      <c r="H36" s="6">
        <f>ROUND(G36*(1+$H$3),2)</f>
        <v>2731.13</v>
      </c>
      <c r="I36" s="6">
        <f t="shared" ref="I36:I38" si="10">ROUND(H36*F36,2)</f>
        <v>2731.13</v>
      </c>
      <c r="L36" s="6">
        <v>3231.69</v>
      </c>
    </row>
    <row r="37" spans="1:12" ht="26.1" customHeight="1">
      <c r="A37" s="4" t="s">
        <v>84</v>
      </c>
      <c r="B37" s="4" t="s">
        <v>200</v>
      </c>
      <c r="C37" s="4" t="s">
        <v>15</v>
      </c>
      <c r="D37" s="118" t="s">
        <v>201</v>
      </c>
      <c r="E37" s="5" t="s">
        <v>85</v>
      </c>
      <c r="F37" s="6">
        <v>3</v>
      </c>
      <c r="G37" s="6">
        <f t="shared" ref="G37:G44" si="11">L37*0.7</f>
        <v>3004.6029999999996</v>
      </c>
      <c r="H37" s="6">
        <f>ROUND(G37*(1+$H$3),2)</f>
        <v>3627.46</v>
      </c>
      <c r="I37" s="6">
        <f t="shared" si="10"/>
        <v>10882.38</v>
      </c>
      <c r="L37" s="6">
        <v>4292.29</v>
      </c>
    </row>
    <row r="38" spans="1:12" ht="24" customHeight="1">
      <c r="A38" s="4" t="s">
        <v>86</v>
      </c>
      <c r="B38" s="4" t="s">
        <v>202</v>
      </c>
      <c r="C38" s="4" t="s">
        <v>58</v>
      </c>
      <c r="D38" s="118" t="s">
        <v>203</v>
      </c>
      <c r="E38" s="5" t="s">
        <v>171</v>
      </c>
      <c r="F38" s="6">
        <v>5</v>
      </c>
      <c r="G38" s="6">
        <f t="shared" si="11"/>
        <v>528.15699999999993</v>
      </c>
      <c r="H38" s="6">
        <f>ROUND(G38*(1+$H$3),2)</f>
        <v>637.64</v>
      </c>
      <c r="I38" s="6">
        <f t="shared" si="10"/>
        <v>3188.2</v>
      </c>
      <c r="L38" s="6">
        <v>754.51</v>
      </c>
    </row>
    <row r="39" spans="1:12" ht="41.25" customHeight="1">
      <c r="A39" s="4" t="s">
        <v>209</v>
      </c>
      <c r="B39" s="4" t="s">
        <v>294</v>
      </c>
      <c r="C39" s="4" t="s">
        <v>15</v>
      </c>
      <c r="D39" s="118" t="s">
        <v>240</v>
      </c>
      <c r="E39" s="5" t="s">
        <v>171</v>
      </c>
      <c r="F39" s="6">
        <v>200</v>
      </c>
      <c r="G39" s="6">
        <f t="shared" si="11"/>
        <v>487.75299999999993</v>
      </c>
      <c r="H39" s="6">
        <f>ROUND(G39*(1+$H$3),2)</f>
        <v>588.86</v>
      </c>
      <c r="I39" s="6">
        <f t="shared" ref="I39" si="12">ROUND(H39*F39,2)</f>
        <v>117772</v>
      </c>
      <c r="L39" s="6">
        <v>696.79</v>
      </c>
    </row>
    <row r="40" spans="1:12" ht="26.1" customHeight="1">
      <c r="A40" s="4" t="s">
        <v>241</v>
      </c>
      <c r="B40" s="4" t="s">
        <v>244</v>
      </c>
      <c r="C40" s="4" t="s">
        <v>58</v>
      </c>
      <c r="D40" s="4" t="s">
        <v>186</v>
      </c>
      <c r="E40" s="5" t="s">
        <v>70</v>
      </c>
      <c r="F40" s="6">
        <v>600</v>
      </c>
      <c r="G40" s="6">
        <f t="shared" si="11"/>
        <v>4.0039999999999996</v>
      </c>
      <c r="H40" s="6">
        <f t="shared" ref="H40:H43" si="13">ROUND(G40*(1+$H$3),2)</f>
        <v>4.83</v>
      </c>
      <c r="I40" s="6">
        <f t="shared" ref="I40:I43" si="14">ROUND(H40*F40,2)</f>
        <v>2898</v>
      </c>
      <c r="L40" s="6">
        <v>5.72</v>
      </c>
    </row>
    <row r="41" spans="1:12" ht="26.25" customHeight="1">
      <c r="A41" s="4" t="s">
        <v>242</v>
      </c>
      <c r="B41" s="4" t="s">
        <v>245</v>
      </c>
      <c r="C41" s="4" t="s">
        <v>58</v>
      </c>
      <c r="D41" s="4" t="s">
        <v>246</v>
      </c>
      <c r="E41" s="5" t="s">
        <v>65</v>
      </c>
      <c r="F41" s="6">
        <v>400</v>
      </c>
      <c r="G41" s="6">
        <f t="shared" si="11"/>
        <v>11.423999999999999</v>
      </c>
      <c r="H41" s="6">
        <f t="shared" si="13"/>
        <v>13.79</v>
      </c>
      <c r="I41" s="6">
        <f t="shared" si="14"/>
        <v>5516</v>
      </c>
      <c r="L41" s="6">
        <v>16.32</v>
      </c>
    </row>
    <row r="42" spans="1:12" ht="24" customHeight="1">
      <c r="A42" s="4" t="s">
        <v>243</v>
      </c>
      <c r="B42" s="4" t="s">
        <v>248</v>
      </c>
      <c r="C42" s="4" t="s">
        <v>58</v>
      </c>
      <c r="D42" s="118" t="s">
        <v>249</v>
      </c>
      <c r="E42" s="5" t="s">
        <v>65</v>
      </c>
      <c r="F42" s="6">
        <f>200*1.5</f>
        <v>300</v>
      </c>
      <c r="G42" s="6">
        <f t="shared" si="11"/>
        <v>3.3529999999999998</v>
      </c>
      <c r="H42" s="6">
        <f t="shared" si="13"/>
        <v>4.05</v>
      </c>
      <c r="I42" s="6">
        <f t="shared" si="14"/>
        <v>1215</v>
      </c>
      <c r="L42" s="6">
        <v>4.79</v>
      </c>
    </row>
    <row r="43" spans="1:12" ht="24" customHeight="1">
      <c r="A43" s="4" t="s">
        <v>247</v>
      </c>
      <c r="B43" s="4" t="s">
        <v>251</v>
      </c>
      <c r="C43" s="4" t="s">
        <v>58</v>
      </c>
      <c r="D43" s="118" t="s">
        <v>252</v>
      </c>
      <c r="E43" s="5" t="s">
        <v>70</v>
      </c>
      <c r="F43" s="6">
        <v>180</v>
      </c>
      <c r="G43" s="6">
        <f t="shared" si="11"/>
        <v>16.120999999999999</v>
      </c>
      <c r="H43" s="6">
        <f t="shared" si="13"/>
        <v>19.46</v>
      </c>
      <c r="I43" s="6">
        <f t="shared" si="14"/>
        <v>3502.8</v>
      </c>
      <c r="L43" s="6">
        <v>23.03</v>
      </c>
    </row>
    <row r="44" spans="1:12" ht="24" customHeight="1">
      <c r="A44" s="4" t="s">
        <v>250</v>
      </c>
      <c r="B44" s="4">
        <v>2003611</v>
      </c>
      <c r="C44" s="4" t="s">
        <v>210</v>
      </c>
      <c r="D44" s="118" t="s">
        <v>211</v>
      </c>
      <c r="E44" s="5" t="s">
        <v>171</v>
      </c>
      <c r="F44" s="6">
        <v>2350</v>
      </c>
      <c r="G44" s="6">
        <f t="shared" si="11"/>
        <v>46.515000000000001</v>
      </c>
      <c r="H44" s="6">
        <f>ROUND(G44*(1+$H$3),2)</f>
        <v>56.16</v>
      </c>
      <c r="I44" s="6">
        <f t="shared" ref="I44" si="15">ROUND(H44*F44,2)</f>
        <v>131976</v>
      </c>
      <c r="L44" s="6">
        <v>66.45</v>
      </c>
    </row>
    <row r="45" spans="1:12" ht="24" customHeight="1">
      <c r="A45" s="1" t="s">
        <v>87</v>
      </c>
      <c r="B45" s="1" t="s">
        <v>10</v>
      </c>
      <c r="C45" s="1"/>
      <c r="D45" s="1" t="s">
        <v>208</v>
      </c>
      <c r="E45" s="2"/>
      <c r="F45" s="3"/>
      <c r="G45" s="3" t="s">
        <v>12</v>
      </c>
      <c r="H45" s="3" t="s">
        <v>12</v>
      </c>
      <c r="I45" s="3">
        <f>SUBTOTAL(9,I46:I46)</f>
        <v>1361709.35</v>
      </c>
    </row>
    <row r="46" spans="1:12" ht="26.1" customHeight="1">
      <c r="A46" s="4" t="s">
        <v>89</v>
      </c>
      <c r="B46" s="4">
        <v>4011278</v>
      </c>
      <c r="C46" s="4" t="s">
        <v>210</v>
      </c>
      <c r="D46" s="4" t="s">
        <v>218</v>
      </c>
      <c r="E46" s="5" t="s">
        <v>70</v>
      </c>
      <c r="F46" s="6">
        <f>MEMORIA.CALCULO!O29</f>
        <v>4957.7999999999993</v>
      </c>
      <c r="G46" s="6">
        <v>227.5</v>
      </c>
      <c r="H46" s="6">
        <f t="shared" ref="H46" si="16">ROUND(G46*(1+$H$3),2)</f>
        <v>274.66000000000003</v>
      </c>
      <c r="I46" s="6">
        <f t="shared" ref="I46" si="17">ROUND(H46*F46,2)</f>
        <v>1361709.35</v>
      </c>
    </row>
    <row r="47" spans="1:12" ht="24" customHeight="1">
      <c r="A47" s="1">
        <v>7</v>
      </c>
      <c r="B47" s="1" t="s">
        <v>10</v>
      </c>
      <c r="C47" s="1"/>
      <c r="D47" s="1" t="s">
        <v>88</v>
      </c>
      <c r="E47" s="2"/>
      <c r="F47" s="3"/>
      <c r="G47" s="3" t="s">
        <v>12</v>
      </c>
      <c r="H47" s="3" t="s">
        <v>12</v>
      </c>
      <c r="I47" s="3">
        <f>SUBTOTAL(9,I48:I53)</f>
        <v>2898455.6199999996</v>
      </c>
    </row>
    <row r="48" spans="1:12" ht="26.1" customHeight="1">
      <c r="A48" s="4" t="s">
        <v>95</v>
      </c>
      <c r="B48" s="4" t="s">
        <v>90</v>
      </c>
      <c r="C48" s="4" t="s">
        <v>58</v>
      </c>
      <c r="D48" s="4" t="s">
        <v>91</v>
      </c>
      <c r="E48" s="5" t="s">
        <v>65</v>
      </c>
      <c r="F48" s="6">
        <v>42850.6</v>
      </c>
      <c r="G48" s="6">
        <v>4.8499999999999996</v>
      </c>
      <c r="H48" s="6">
        <f t="shared" ref="H48" si="18">ROUND(G48*(1+$H$3),2)</f>
        <v>5.86</v>
      </c>
      <c r="I48" s="6">
        <f t="shared" ref="I48" si="19">ROUND(H48*F48,2)</f>
        <v>251104.52</v>
      </c>
    </row>
    <row r="49" spans="1:11" ht="39" customHeight="1">
      <c r="A49" s="4" t="s">
        <v>307</v>
      </c>
      <c r="B49" s="118" t="s">
        <v>286</v>
      </c>
      <c r="C49" s="118" t="s">
        <v>58</v>
      </c>
      <c r="D49" s="118" t="s">
        <v>288</v>
      </c>
      <c r="E49" s="5" t="s">
        <v>94</v>
      </c>
      <c r="F49" s="6">
        <f>MEMORIA.CALCULO!O37</f>
        <v>642.75900000000001</v>
      </c>
      <c r="G49" s="6">
        <v>0.83</v>
      </c>
      <c r="H49" s="6">
        <f t="shared" ref="H49" si="20">ROUND(G49*(1+$H$3),2)</f>
        <v>1</v>
      </c>
      <c r="I49" s="6">
        <f t="shared" ref="I49" si="21">ROUND(H49*F49,2)</f>
        <v>642.76</v>
      </c>
    </row>
    <row r="50" spans="1:11" ht="24" customHeight="1">
      <c r="A50" s="4" t="s">
        <v>206</v>
      </c>
      <c r="B50" s="4" t="s">
        <v>92</v>
      </c>
      <c r="C50" s="4" t="s">
        <v>58</v>
      </c>
      <c r="D50" s="4" t="s">
        <v>93</v>
      </c>
      <c r="E50" s="5" t="s">
        <v>65</v>
      </c>
      <c r="F50" s="6">
        <f>MEMORIA.CALCULO!O42</f>
        <v>42850.6</v>
      </c>
      <c r="G50" s="6">
        <v>1.96</v>
      </c>
      <c r="H50" s="6">
        <f t="shared" ref="H50:H53" si="22">ROUND(G50*(1+$H$3),2)</f>
        <v>2.37</v>
      </c>
      <c r="I50" s="6">
        <f t="shared" ref="I50:I52" si="23">ROUND(H50*F50,2)</f>
        <v>101555.92</v>
      </c>
    </row>
    <row r="51" spans="1:11" ht="39" customHeight="1">
      <c r="A51" s="4" t="s">
        <v>309</v>
      </c>
      <c r="B51" s="4" t="s">
        <v>286</v>
      </c>
      <c r="C51" s="4" t="s">
        <v>58</v>
      </c>
      <c r="D51" s="4" t="s">
        <v>288</v>
      </c>
      <c r="E51" s="5" t="s">
        <v>94</v>
      </c>
      <c r="F51" s="6">
        <f>MEMORIA.CALCULO!O47</f>
        <v>642.75900000000001</v>
      </c>
      <c r="G51" s="6">
        <v>0.83</v>
      </c>
      <c r="H51" s="6">
        <f t="shared" si="22"/>
        <v>1</v>
      </c>
      <c r="I51" s="6">
        <f t="shared" si="23"/>
        <v>642.76</v>
      </c>
    </row>
    <row r="52" spans="1:11" ht="39" customHeight="1">
      <c r="A52" s="4" t="s">
        <v>308</v>
      </c>
      <c r="B52" s="4" t="s">
        <v>293</v>
      </c>
      <c r="C52" s="4" t="s">
        <v>254</v>
      </c>
      <c r="D52" s="4" t="s">
        <v>292</v>
      </c>
      <c r="E52" s="5" t="s">
        <v>255</v>
      </c>
      <c r="F52" s="6">
        <f>MEMORIA.CALCULO!O52</f>
        <v>4774.3872000000001</v>
      </c>
      <c r="G52" s="6">
        <f>'CPU02'!H25</f>
        <v>418.2474718875502</v>
      </c>
      <c r="H52" s="6">
        <f t="shared" si="22"/>
        <v>504.95</v>
      </c>
      <c r="I52" s="6">
        <f t="shared" si="23"/>
        <v>2410826.8199999998</v>
      </c>
    </row>
    <row r="53" spans="1:11" ht="39" customHeight="1">
      <c r="A53" s="4" t="s">
        <v>207</v>
      </c>
      <c r="B53" s="118" t="s">
        <v>286</v>
      </c>
      <c r="C53" s="118" t="s">
        <v>58</v>
      </c>
      <c r="D53" s="118" t="s">
        <v>288</v>
      </c>
      <c r="E53" s="5" t="s">
        <v>94</v>
      </c>
      <c r="F53" s="6">
        <f>F52*28</f>
        <v>133682.84160000001</v>
      </c>
      <c r="G53" s="6">
        <v>0.83</v>
      </c>
      <c r="H53" s="6">
        <f t="shared" si="22"/>
        <v>1</v>
      </c>
      <c r="I53" s="6">
        <f t="shared" ref="I53" si="24">ROUND(H53*F53,2)</f>
        <v>133682.84</v>
      </c>
    </row>
    <row r="54" spans="1:11" ht="24" customHeight="1">
      <c r="A54" s="1">
        <v>8</v>
      </c>
      <c r="B54" s="1" t="s">
        <v>10</v>
      </c>
      <c r="C54" s="1"/>
      <c r="D54" s="1" t="s">
        <v>212</v>
      </c>
      <c r="E54" s="2"/>
      <c r="F54" s="3"/>
      <c r="G54" s="3" t="s">
        <v>12</v>
      </c>
      <c r="H54" s="3" t="s">
        <v>12</v>
      </c>
      <c r="I54" s="3">
        <f>SUBTOTAL(9,I55:I56)</f>
        <v>7819.5399999999991</v>
      </c>
    </row>
    <row r="55" spans="1:11" ht="30.75" customHeight="1">
      <c r="A55" s="4" t="s">
        <v>213</v>
      </c>
      <c r="B55" s="4">
        <v>5213403</v>
      </c>
      <c r="C55" s="4" t="s">
        <v>210</v>
      </c>
      <c r="D55" s="4" t="s">
        <v>289</v>
      </c>
      <c r="E55" s="4" t="s">
        <v>290</v>
      </c>
      <c r="F55" s="4">
        <v>205.4</v>
      </c>
      <c r="G55" s="4">
        <v>16.89</v>
      </c>
      <c r="H55" s="4">
        <f>ROUND(G55*(1+$H$3),2)</f>
        <v>20.39</v>
      </c>
      <c r="I55" s="4">
        <f t="shared" ref="I55" si="25">ROUND(H55*F55,2)</f>
        <v>4188.1099999999997</v>
      </c>
    </row>
    <row r="56" spans="1:11" ht="30.75" customHeight="1">
      <c r="A56" s="4" t="s">
        <v>220</v>
      </c>
      <c r="B56" s="4">
        <v>5213407</v>
      </c>
      <c r="C56" s="4" t="s">
        <v>210</v>
      </c>
      <c r="D56" s="4" t="s">
        <v>291</v>
      </c>
      <c r="E56" s="4" t="s">
        <v>290</v>
      </c>
      <c r="F56" s="4">
        <v>106.4</v>
      </c>
      <c r="G56" s="4">
        <v>28.27</v>
      </c>
      <c r="H56" s="4">
        <f>ROUND(G56*(1+$H$3),2)</f>
        <v>34.130000000000003</v>
      </c>
      <c r="I56" s="4">
        <f t="shared" ref="I56" si="26">ROUND(H56*F56,2)</f>
        <v>3631.43</v>
      </c>
    </row>
    <row r="57" spans="1:11" ht="24" customHeight="1">
      <c r="A57" s="1">
        <v>9</v>
      </c>
      <c r="B57" s="1" t="s">
        <v>10</v>
      </c>
      <c r="C57" s="1"/>
      <c r="D57" s="1" t="s">
        <v>96</v>
      </c>
      <c r="E57" s="2"/>
      <c r="F57" s="3"/>
      <c r="G57" s="3" t="s">
        <v>12</v>
      </c>
      <c r="H57" s="3" t="s">
        <v>12</v>
      </c>
      <c r="I57" s="3">
        <f>SUBTOTAL(9,I58:I60)</f>
        <v>79513.2</v>
      </c>
    </row>
    <row r="58" spans="1:11" ht="26.1" customHeight="1">
      <c r="A58" s="4" t="s">
        <v>214</v>
      </c>
      <c r="B58" s="4">
        <v>90777</v>
      </c>
      <c r="C58" s="4" t="s">
        <v>72</v>
      </c>
      <c r="D58" s="4" t="s">
        <v>97</v>
      </c>
      <c r="E58" s="5" t="s">
        <v>173</v>
      </c>
      <c r="F58" s="6">
        <v>360</v>
      </c>
      <c r="G58" s="6">
        <f>K58*0.865</f>
        <v>102.07865000000001</v>
      </c>
      <c r="H58" s="6">
        <f>ROUND(G58*(1+$H$3),2)</f>
        <v>123.24</v>
      </c>
      <c r="I58" s="6">
        <f t="shared" ref="I58:I60" si="27">ROUND(H58*F58,2)</f>
        <v>44366.400000000001</v>
      </c>
      <c r="K58" s="6">
        <v>118.01</v>
      </c>
    </row>
    <row r="59" spans="1:11" ht="26.1" customHeight="1">
      <c r="A59" s="4" t="s">
        <v>215</v>
      </c>
      <c r="B59" s="118">
        <v>90776</v>
      </c>
      <c r="C59" s="4" t="s">
        <v>72</v>
      </c>
      <c r="D59" s="4" t="s">
        <v>98</v>
      </c>
      <c r="E59" s="5" t="s">
        <v>173</v>
      </c>
      <c r="F59" s="6">
        <v>360</v>
      </c>
      <c r="G59" s="6">
        <f t="shared" ref="G59:G60" si="28">K59*0.865</f>
        <v>47.704749999999997</v>
      </c>
      <c r="H59" s="6">
        <f>ROUND(G59*(1+$H$3),2)</f>
        <v>57.59</v>
      </c>
      <c r="I59" s="6">
        <f t="shared" si="27"/>
        <v>20732.400000000001</v>
      </c>
      <c r="K59" s="6">
        <v>55.15</v>
      </c>
    </row>
    <row r="60" spans="1:11" ht="26.1" customHeight="1">
      <c r="A60" s="4" t="s">
        <v>216</v>
      </c>
      <c r="B60" s="4">
        <v>100309</v>
      </c>
      <c r="C60" s="4" t="s">
        <v>72</v>
      </c>
      <c r="D60" s="4" t="s">
        <v>99</v>
      </c>
      <c r="E60" s="5" t="s">
        <v>173</v>
      </c>
      <c r="F60" s="6">
        <v>360</v>
      </c>
      <c r="G60" s="6">
        <f t="shared" si="28"/>
        <v>33.164100000000005</v>
      </c>
      <c r="H60" s="6">
        <f>ROUND(G60*(1+$H$3),2)</f>
        <v>40.04</v>
      </c>
      <c r="I60" s="6">
        <f t="shared" si="27"/>
        <v>14414.4</v>
      </c>
      <c r="K60" s="6">
        <v>38.340000000000003</v>
      </c>
    </row>
    <row r="61" spans="1:11" ht="26.1" customHeight="1">
      <c r="A61" s="1"/>
      <c r="B61" s="1" t="s">
        <v>10</v>
      </c>
      <c r="C61" s="1"/>
      <c r="D61" s="1" t="s">
        <v>143</v>
      </c>
      <c r="E61" s="2"/>
      <c r="F61" s="3"/>
      <c r="G61" s="3" t="s">
        <v>12</v>
      </c>
      <c r="H61" s="3"/>
      <c r="I61" s="3">
        <f>I5+I19+I27+I29+I35+I45+I47+I54+I57</f>
        <v>4990019.9399999995</v>
      </c>
    </row>
    <row r="62" spans="1:11" ht="24" customHeight="1">
      <c r="A62" s="1">
        <v>10</v>
      </c>
      <c r="B62" s="1" t="s">
        <v>10</v>
      </c>
      <c r="C62" s="1"/>
      <c r="D62" s="1" t="s">
        <v>144</v>
      </c>
      <c r="E62" s="2"/>
      <c r="F62" s="3"/>
      <c r="G62" s="3" t="s">
        <v>12</v>
      </c>
      <c r="H62" s="3"/>
      <c r="I62" s="3">
        <f>I63</f>
        <v>9980.0398799999984</v>
      </c>
    </row>
    <row r="63" spans="1:11" ht="26.1" customHeight="1">
      <c r="A63" s="104" t="s">
        <v>217</v>
      </c>
      <c r="B63" s="242" t="s">
        <v>310</v>
      </c>
      <c r="C63" s="104" t="s">
        <v>15</v>
      </c>
      <c r="D63" s="104" t="s">
        <v>141</v>
      </c>
      <c r="E63" s="105" t="s">
        <v>142</v>
      </c>
      <c r="F63" s="106">
        <v>2E-3</v>
      </c>
      <c r="G63" s="107"/>
      <c r="H63" s="107"/>
      <c r="I63" s="107">
        <f>F63*I61</f>
        <v>9980.0398799999984</v>
      </c>
    </row>
    <row r="64" spans="1:11">
      <c r="A64" s="271" t="s">
        <v>100</v>
      </c>
      <c r="B64" s="271"/>
      <c r="C64" s="271"/>
      <c r="D64" s="271"/>
      <c r="E64" s="271"/>
      <c r="F64" s="271"/>
      <c r="G64" s="271"/>
      <c r="H64" s="270">
        <f>I62+I61</f>
        <v>4999999.9798799995</v>
      </c>
      <c r="I64" s="270"/>
    </row>
    <row r="68" spans="4:4">
      <c r="D68" t="s">
        <v>313</v>
      </c>
    </row>
    <row r="69" spans="4:4" ht="15">
      <c r="D69" s="257" t="s">
        <v>314</v>
      </c>
    </row>
    <row r="70" spans="4:4" ht="15">
      <c r="D70" s="257" t="s">
        <v>315</v>
      </c>
    </row>
    <row r="71" spans="4:4" ht="15">
      <c r="D71" s="257" t="s">
        <v>316</v>
      </c>
    </row>
    <row r="72" spans="4:4" ht="15">
      <c r="D72" s="257" t="s">
        <v>317</v>
      </c>
    </row>
  </sheetData>
  <mergeCells count="5">
    <mergeCell ref="A3:F3"/>
    <mergeCell ref="A2:I2"/>
    <mergeCell ref="H64:I64"/>
    <mergeCell ref="A64:G64"/>
    <mergeCell ref="A1:D1"/>
  </mergeCells>
  <phoneticPr fontId="29" type="noConversion"/>
  <pageMargins left="0.51181102362204722" right="0.51181102362204722" top="0.78740157480314965" bottom="0.78740157480314965" header="0.31496062992125984" footer="0.31496062992125984"/>
  <pageSetup paperSize="9" scale="80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85"/>
  <sheetViews>
    <sheetView view="pageBreakPreview" zoomScale="80" zoomScaleNormal="100" zoomScaleSheetLayoutView="80" workbookViewId="0">
      <pane ySplit="5" topLeftCell="A33" activePane="bottomLeft" state="frozen"/>
      <selection pane="bottomLeft" activeCell="A9" sqref="A9"/>
    </sheetView>
  </sheetViews>
  <sheetFormatPr defaultRowHeight="14.25"/>
  <cols>
    <col min="1" max="1" width="58.625" style="99" customWidth="1"/>
    <col min="2" max="2" width="10.875" style="100" bestFit="1" customWidth="1"/>
    <col min="3" max="3" width="7.75" style="100" customWidth="1"/>
    <col min="4" max="4" width="8.375" style="100" customWidth="1"/>
    <col min="5" max="5" width="11.5" style="100" customWidth="1"/>
    <col min="6" max="6" width="5.75" style="100" customWidth="1"/>
    <col min="7" max="7" width="7.375" style="100" bestFit="1" customWidth="1"/>
    <col min="8" max="8" width="10.25" style="100" customWidth="1"/>
    <col min="9" max="9" width="10.375" style="100" customWidth="1"/>
    <col min="10" max="10" width="8.375" style="100" customWidth="1"/>
    <col min="11" max="11" width="8.375" style="100" bestFit="1" customWidth="1"/>
    <col min="12" max="12" width="6.375" style="100" bestFit="1" customWidth="1"/>
    <col min="13" max="13" width="9" style="100"/>
    <col min="14" max="14" width="7.375" style="100" bestFit="1" customWidth="1"/>
    <col min="15" max="15" width="19.75" style="100" customWidth="1"/>
    <col min="16" max="16" width="7.75" style="101" bestFit="1" customWidth="1"/>
    <col min="17" max="17" width="9" style="82"/>
    <col min="18" max="18" width="11.5" style="82" bestFit="1" customWidth="1"/>
    <col min="19" max="256" width="9" style="82"/>
    <col min="257" max="257" width="58.625" style="82" customWidth="1"/>
    <col min="258" max="258" width="10.875" style="82" bestFit="1" customWidth="1"/>
    <col min="259" max="259" width="7.75" style="82" customWidth="1"/>
    <col min="260" max="260" width="8.375" style="82" customWidth="1"/>
    <col min="261" max="262" width="5.75" style="82" customWidth="1"/>
    <col min="263" max="263" width="7.375" style="82" bestFit="1" customWidth="1"/>
    <col min="264" max="264" width="9" style="82"/>
    <col min="265" max="265" width="8.625" style="82" customWidth="1"/>
    <col min="266" max="266" width="8.375" style="82" customWidth="1"/>
    <col min="267" max="268" width="6.375" style="82" bestFit="1" customWidth="1"/>
    <col min="269" max="269" width="9" style="82"/>
    <col min="270" max="270" width="6.875" style="82" bestFit="1" customWidth="1"/>
    <col min="271" max="271" width="12.875" style="82" customWidth="1"/>
    <col min="272" max="272" width="7.75" style="82" bestFit="1" customWidth="1"/>
    <col min="273" max="273" width="9" style="82"/>
    <col min="274" max="274" width="11.5" style="82" bestFit="1" customWidth="1"/>
    <col min="275" max="512" width="9" style="82"/>
    <col min="513" max="513" width="58.625" style="82" customWidth="1"/>
    <col min="514" max="514" width="10.875" style="82" bestFit="1" customWidth="1"/>
    <col min="515" max="515" width="7.75" style="82" customWidth="1"/>
    <col min="516" max="516" width="8.375" style="82" customWidth="1"/>
    <col min="517" max="518" width="5.75" style="82" customWidth="1"/>
    <col min="519" max="519" width="7.375" style="82" bestFit="1" customWidth="1"/>
    <col min="520" max="520" width="9" style="82"/>
    <col min="521" max="521" width="8.625" style="82" customWidth="1"/>
    <col min="522" max="522" width="8.375" style="82" customWidth="1"/>
    <col min="523" max="524" width="6.375" style="82" bestFit="1" customWidth="1"/>
    <col min="525" max="525" width="9" style="82"/>
    <col min="526" max="526" width="6.875" style="82" bestFit="1" customWidth="1"/>
    <col min="527" max="527" width="12.875" style="82" customWidth="1"/>
    <col min="528" max="528" width="7.75" style="82" bestFit="1" customWidth="1"/>
    <col min="529" max="529" width="9" style="82"/>
    <col min="530" max="530" width="11.5" style="82" bestFit="1" customWidth="1"/>
    <col min="531" max="768" width="9" style="82"/>
    <col min="769" max="769" width="58.625" style="82" customWidth="1"/>
    <col min="770" max="770" width="10.875" style="82" bestFit="1" customWidth="1"/>
    <col min="771" max="771" width="7.75" style="82" customWidth="1"/>
    <col min="772" max="772" width="8.375" style="82" customWidth="1"/>
    <col min="773" max="774" width="5.75" style="82" customWidth="1"/>
    <col min="775" max="775" width="7.375" style="82" bestFit="1" customWidth="1"/>
    <col min="776" max="776" width="9" style="82"/>
    <col min="777" max="777" width="8.625" style="82" customWidth="1"/>
    <col min="778" max="778" width="8.375" style="82" customWidth="1"/>
    <col min="779" max="780" width="6.375" style="82" bestFit="1" customWidth="1"/>
    <col min="781" max="781" width="9" style="82"/>
    <col min="782" max="782" width="6.875" style="82" bestFit="1" customWidth="1"/>
    <col min="783" max="783" width="12.875" style="82" customWidth="1"/>
    <col min="784" max="784" width="7.75" style="82" bestFit="1" customWidth="1"/>
    <col min="785" max="785" width="9" style="82"/>
    <col min="786" max="786" width="11.5" style="82" bestFit="1" customWidth="1"/>
    <col min="787" max="1024" width="9" style="82"/>
    <col min="1025" max="1025" width="58.625" style="82" customWidth="1"/>
    <col min="1026" max="1026" width="10.875" style="82" bestFit="1" customWidth="1"/>
    <col min="1027" max="1027" width="7.75" style="82" customWidth="1"/>
    <col min="1028" max="1028" width="8.375" style="82" customWidth="1"/>
    <col min="1029" max="1030" width="5.75" style="82" customWidth="1"/>
    <col min="1031" max="1031" width="7.375" style="82" bestFit="1" customWidth="1"/>
    <col min="1032" max="1032" width="9" style="82"/>
    <col min="1033" max="1033" width="8.625" style="82" customWidth="1"/>
    <col min="1034" max="1034" width="8.375" style="82" customWidth="1"/>
    <col min="1035" max="1036" width="6.375" style="82" bestFit="1" customWidth="1"/>
    <col min="1037" max="1037" width="9" style="82"/>
    <col min="1038" max="1038" width="6.875" style="82" bestFit="1" customWidth="1"/>
    <col min="1039" max="1039" width="12.875" style="82" customWidth="1"/>
    <col min="1040" max="1040" width="7.75" style="82" bestFit="1" customWidth="1"/>
    <col min="1041" max="1041" width="9" style="82"/>
    <col min="1042" max="1042" width="11.5" style="82" bestFit="1" customWidth="1"/>
    <col min="1043" max="1280" width="9" style="82"/>
    <col min="1281" max="1281" width="58.625" style="82" customWidth="1"/>
    <col min="1282" max="1282" width="10.875" style="82" bestFit="1" customWidth="1"/>
    <col min="1283" max="1283" width="7.75" style="82" customWidth="1"/>
    <col min="1284" max="1284" width="8.375" style="82" customWidth="1"/>
    <col min="1285" max="1286" width="5.75" style="82" customWidth="1"/>
    <col min="1287" max="1287" width="7.375" style="82" bestFit="1" customWidth="1"/>
    <col min="1288" max="1288" width="9" style="82"/>
    <col min="1289" max="1289" width="8.625" style="82" customWidth="1"/>
    <col min="1290" max="1290" width="8.375" style="82" customWidth="1"/>
    <col min="1291" max="1292" width="6.375" style="82" bestFit="1" customWidth="1"/>
    <col min="1293" max="1293" width="9" style="82"/>
    <col min="1294" max="1294" width="6.875" style="82" bestFit="1" customWidth="1"/>
    <col min="1295" max="1295" width="12.875" style="82" customWidth="1"/>
    <col min="1296" max="1296" width="7.75" style="82" bestFit="1" customWidth="1"/>
    <col min="1297" max="1297" width="9" style="82"/>
    <col min="1298" max="1298" width="11.5" style="82" bestFit="1" customWidth="1"/>
    <col min="1299" max="1536" width="9" style="82"/>
    <col min="1537" max="1537" width="58.625" style="82" customWidth="1"/>
    <col min="1538" max="1538" width="10.875" style="82" bestFit="1" customWidth="1"/>
    <col min="1539" max="1539" width="7.75" style="82" customWidth="1"/>
    <col min="1540" max="1540" width="8.375" style="82" customWidth="1"/>
    <col min="1541" max="1542" width="5.75" style="82" customWidth="1"/>
    <col min="1543" max="1543" width="7.375" style="82" bestFit="1" customWidth="1"/>
    <col min="1544" max="1544" width="9" style="82"/>
    <col min="1545" max="1545" width="8.625" style="82" customWidth="1"/>
    <col min="1546" max="1546" width="8.375" style="82" customWidth="1"/>
    <col min="1547" max="1548" width="6.375" style="82" bestFit="1" customWidth="1"/>
    <col min="1549" max="1549" width="9" style="82"/>
    <col min="1550" max="1550" width="6.875" style="82" bestFit="1" customWidth="1"/>
    <col min="1551" max="1551" width="12.875" style="82" customWidth="1"/>
    <col min="1552" max="1552" width="7.75" style="82" bestFit="1" customWidth="1"/>
    <col min="1553" max="1553" width="9" style="82"/>
    <col min="1554" max="1554" width="11.5" style="82" bestFit="1" customWidth="1"/>
    <col min="1555" max="1792" width="9" style="82"/>
    <col min="1793" max="1793" width="58.625" style="82" customWidth="1"/>
    <col min="1794" max="1794" width="10.875" style="82" bestFit="1" customWidth="1"/>
    <col min="1795" max="1795" width="7.75" style="82" customWidth="1"/>
    <col min="1796" max="1796" width="8.375" style="82" customWidth="1"/>
    <col min="1797" max="1798" width="5.75" style="82" customWidth="1"/>
    <col min="1799" max="1799" width="7.375" style="82" bestFit="1" customWidth="1"/>
    <col min="1800" max="1800" width="9" style="82"/>
    <col min="1801" max="1801" width="8.625" style="82" customWidth="1"/>
    <col min="1802" max="1802" width="8.375" style="82" customWidth="1"/>
    <col min="1803" max="1804" width="6.375" style="82" bestFit="1" customWidth="1"/>
    <col min="1805" max="1805" width="9" style="82"/>
    <col min="1806" max="1806" width="6.875" style="82" bestFit="1" customWidth="1"/>
    <col min="1807" max="1807" width="12.875" style="82" customWidth="1"/>
    <col min="1808" max="1808" width="7.75" style="82" bestFit="1" customWidth="1"/>
    <col min="1809" max="1809" width="9" style="82"/>
    <col min="1810" max="1810" width="11.5" style="82" bestFit="1" customWidth="1"/>
    <col min="1811" max="2048" width="9" style="82"/>
    <col min="2049" max="2049" width="58.625" style="82" customWidth="1"/>
    <col min="2050" max="2050" width="10.875" style="82" bestFit="1" customWidth="1"/>
    <col min="2051" max="2051" width="7.75" style="82" customWidth="1"/>
    <col min="2052" max="2052" width="8.375" style="82" customWidth="1"/>
    <col min="2053" max="2054" width="5.75" style="82" customWidth="1"/>
    <col min="2055" max="2055" width="7.375" style="82" bestFit="1" customWidth="1"/>
    <col min="2056" max="2056" width="9" style="82"/>
    <col min="2057" max="2057" width="8.625" style="82" customWidth="1"/>
    <col min="2058" max="2058" width="8.375" style="82" customWidth="1"/>
    <col min="2059" max="2060" width="6.375" style="82" bestFit="1" customWidth="1"/>
    <col min="2061" max="2061" width="9" style="82"/>
    <col min="2062" max="2062" width="6.875" style="82" bestFit="1" customWidth="1"/>
    <col min="2063" max="2063" width="12.875" style="82" customWidth="1"/>
    <col min="2064" max="2064" width="7.75" style="82" bestFit="1" customWidth="1"/>
    <col min="2065" max="2065" width="9" style="82"/>
    <col min="2066" max="2066" width="11.5" style="82" bestFit="1" customWidth="1"/>
    <col min="2067" max="2304" width="9" style="82"/>
    <col min="2305" max="2305" width="58.625" style="82" customWidth="1"/>
    <col min="2306" max="2306" width="10.875" style="82" bestFit="1" customWidth="1"/>
    <col min="2307" max="2307" width="7.75" style="82" customWidth="1"/>
    <col min="2308" max="2308" width="8.375" style="82" customWidth="1"/>
    <col min="2309" max="2310" width="5.75" style="82" customWidth="1"/>
    <col min="2311" max="2311" width="7.375" style="82" bestFit="1" customWidth="1"/>
    <col min="2312" max="2312" width="9" style="82"/>
    <col min="2313" max="2313" width="8.625" style="82" customWidth="1"/>
    <col min="2314" max="2314" width="8.375" style="82" customWidth="1"/>
    <col min="2315" max="2316" width="6.375" style="82" bestFit="1" customWidth="1"/>
    <col min="2317" max="2317" width="9" style="82"/>
    <col min="2318" max="2318" width="6.875" style="82" bestFit="1" customWidth="1"/>
    <col min="2319" max="2319" width="12.875" style="82" customWidth="1"/>
    <col min="2320" max="2320" width="7.75" style="82" bestFit="1" customWidth="1"/>
    <col min="2321" max="2321" width="9" style="82"/>
    <col min="2322" max="2322" width="11.5" style="82" bestFit="1" customWidth="1"/>
    <col min="2323" max="2560" width="9" style="82"/>
    <col min="2561" max="2561" width="58.625" style="82" customWidth="1"/>
    <col min="2562" max="2562" width="10.875" style="82" bestFit="1" customWidth="1"/>
    <col min="2563" max="2563" width="7.75" style="82" customWidth="1"/>
    <col min="2564" max="2564" width="8.375" style="82" customWidth="1"/>
    <col min="2565" max="2566" width="5.75" style="82" customWidth="1"/>
    <col min="2567" max="2567" width="7.375" style="82" bestFit="1" customWidth="1"/>
    <col min="2568" max="2568" width="9" style="82"/>
    <col min="2569" max="2569" width="8.625" style="82" customWidth="1"/>
    <col min="2570" max="2570" width="8.375" style="82" customWidth="1"/>
    <col min="2571" max="2572" width="6.375" style="82" bestFit="1" customWidth="1"/>
    <col min="2573" max="2573" width="9" style="82"/>
    <col min="2574" max="2574" width="6.875" style="82" bestFit="1" customWidth="1"/>
    <col min="2575" max="2575" width="12.875" style="82" customWidth="1"/>
    <col min="2576" max="2576" width="7.75" style="82" bestFit="1" customWidth="1"/>
    <col min="2577" max="2577" width="9" style="82"/>
    <col min="2578" max="2578" width="11.5" style="82" bestFit="1" customWidth="1"/>
    <col min="2579" max="2816" width="9" style="82"/>
    <col min="2817" max="2817" width="58.625" style="82" customWidth="1"/>
    <col min="2818" max="2818" width="10.875" style="82" bestFit="1" customWidth="1"/>
    <col min="2819" max="2819" width="7.75" style="82" customWidth="1"/>
    <col min="2820" max="2820" width="8.375" style="82" customWidth="1"/>
    <col min="2821" max="2822" width="5.75" style="82" customWidth="1"/>
    <col min="2823" max="2823" width="7.375" style="82" bestFit="1" customWidth="1"/>
    <col min="2824" max="2824" width="9" style="82"/>
    <col min="2825" max="2825" width="8.625" style="82" customWidth="1"/>
    <col min="2826" max="2826" width="8.375" style="82" customWidth="1"/>
    <col min="2827" max="2828" width="6.375" style="82" bestFit="1" customWidth="1"/>
    <col min="2829" max="2829" width="9" style="82"/>
    <col min="2830" max="2830" width="6.875" style="82" bestFit="1" customWidth="1"/>
    <col min="2831" max="2831" width="12.875" style="82" customWidth="1"/>
    <col min="2832" max="2832" width="7.75" style="82" bestFit="1" customWidth="1"/>
    <col min="2833" max="2833" width="9" style="82"/>
    <col min="2834" max="2834" width="11.5" style="82" bestFit="1" customWidth="1"/>
    <col min="2835" max="3072" width="9" style="82"/>
    <col min="3073" max="3073" width="58.625" style="82" customWidth="1"/>
    <col min="3074" max="3074" width="10.875" style="82" bestFit="1" customWidth="1"/>
    <col min="3075" max="3075" width="7.75" style="82" customWidth="1"/>
    <col min="3076" max="3076" width="8.375" style="82" customWidth="1"/>
    <col min="3077" max="3078" width="5.75" style="82" customWidth="1"/>
    <col min="3079" max="3079" width="7.375" style="82" bestFit="1" customWidth="1"/>
    <col min="3080" max="3080" width="9" style="82"/>
    <col min="3081" max="3081" width="8.625" style="82" customWidth="1"/>
    <col min="3082" max="3082" width="8.375" style="82" customWidth="1"/>
    <col min="3083" max="3084" width="6.375" style="82" bestFit="1" customWidth="1"/>
    <col min="3085" max="3085" width="9" style="82"/>
    <col min="3086" max="3086" width="6.875" style="82" bestFit="1" customWidth="1"/>
    <col min="3087" max="3087" width="12.875" style="82" customWidth="1"/>
    <col min="3088" max="3088" width="7.75" style="82" bestFit="1" customWidth="1"/>
    <col min="3089" max="3089" width="9" style="82"/>
    <col min="3090" max="3090" width="11.5" style="82" bestFit="1" customWidth="1"/>
    <col min="3091" max="3328" width="9" style="82"/>
    <col min="3329" max="3329" width="58.625" style="82" customWidth="1"/>
    <col min="3330" max="3330" width="10.875" style="82" bestFit="1" customWidth="1"/>
    <col min="3331" max="3331" width="7.75" style="82" customWidth="1"/>
    <col min="3332" max="3332" width="8.375" style="82" customWidth="1"/>
    <col min="3333" max="3334" width="5.75" style="82" customWidth="1"/>
    <col min="3335" max="3335" width="7.375" style="82" bestFit="1" customWidth="1"/>
    <col min="3336" max="3336" width="9" style="82"/>
    <col min="3337" max="3337" width="8.625" style="82" customWidth="1"/>
    <col min="3338" max="3338" width="8.375" style="82" customWidth="1"/>
    <col min="3339" max="3340" width="6.375" style="82" bestFit="1" customWidth="1"/>
    <col min="3341" max="3341" width="9" style="82"/>
    <col min="3342" max="3342" width="6.875" style="82" bestFit="1" customWidth="1"/>
    <col min="3343" max="3343" width="12.875" style="82" customWidth="1"/>
    <col min="3344" max="3344" width="7.75" style="82" bestFit="1" customWidth="1"/>
    <col min="3345" max="3345" width="9" style="82"/>
    <col min="3346" max="3346" width="11.5" style="82" bestFit="1" customWidth="1"/>
    <col min="3347" max="3584" width="9" style="82"/>
    <col min="3585" max="3585" width="58.625" style="82" customWidth="1"/>
    <col min="3586" max="3586" width="10.875" style="82" bestFit="1" customWidth="1"/>
    <col min="3587" max="3587" width="7.75" style="82" customWidth="1"/>
    <col min="3588" max="3588" width="8.375" style="82" customWidth="1"/>
    <col min="3589" max="3590" width="5.75" style="82" customWidth="1"/>
    <col min="3591" max="3591" width="7.375" style="82" bestFit="1" customWidth="1"/>
    <col min="3592" max="3592" width="9" style="82"/>
    <col min="3593" max="3593" width="8.625" style="82" customWidth="1"/>
    <col min="3594" max="3594" width="8.375" style="82" customWidth="1"/>
    <col min="3595" max="3596" width="6.375" style="82" bestFit="1" customWidth="1"/>
    <col min="3597" max="3597" width="9" style="82"/>
    <col min="3598" max="3598" width="6.875" style="82" bestFit="1" customWidth="1"/>
    <col min="3599" max="3599" width="12.875" style="82" customWidth="1"/>
    <col min="3600" max="3600" width="7.75" style="82" bestFit="1" customWidth="1"/>
    <col min="3601" max="3601" width="9" style="82"/>
    <col min="3602" max="3602" width="11.5" style="82" bestFit="1" customWidth="1"/>
    <col min="3603" max="3840" width="9" style="82"/>
    <col min="3841" max="3841" width="58.625" style="82" customWidth="1"/>
    <col min="3842" max="3842" width="10.875" style="82" bestFit="1" customWidth="1"/>
    <col min="3843" max="3843" width="7.75" style="82" customWidth="1"/>
    <col min="3844" max="3844" width="8.375" style="82" customWidth="1"/>
    <col min="3845" max="3846" width="5.75" style="82" customWidth="1"/>
    <col min="3847" max="3847" width="7.375" style="82" bestFit="1" customWidth="1"/>
    <col min="3848" max="3848" width="9" style="82"/>
    <col min="3849" max="3849" width="8.625" style="82" customWidth="1"/>
    <col min="3850" max="3850" width="8.375" style="82" customWidth="1"/>
    <col min="3851" max="3852" width="6.375" style="82" bestFit="1" customWidth="1"/>
    <col min="3853" max="3853" width="9" style="82"/>
    <col min="3854" max="3854" width="6.875" style="82" bestFit="1" customWidth="1"/>
    <col min="3855" max="3855" width="12.875" style="82" customWidth="1"/>
    <col min="3856" max="3856" width="7.75" style="82" bestFit="1" customWidth="1"/>
    <col min="3857" max="3857" width="9" style="82"/>
    <col min="3858" max="3858" width="11.5" style="82" bestFit="1" customWidth="1"/>
    <col min="3859" max="4096" width="9" style="82"/>
    <col min="4097" max="4097" width="58.625" style="82" customWidth="1"/>
    <col min="4098" max="4098" width="10.875" style="82" bestFit="1" customWidth="1"/>
    <col min="4099" max="4099" width="7.75" style="82" customWidth="1"/>
    <col min="4100" max="4100" width="8.375" style="82" customWidth="1"/>
    <col min="4101" max="4102" width="5.75" style="82" customWidth="1"/>
    <col min="4103" max="4103" width="7.375" style="82" bestFit="1" customWidth="1"/>
    <col min="4104" max="4104" width="9" style="82"/>
    <col min="4105" max="4105" width="8.625" style="82" customWidth="1"/>
    <col min="4106" max="4106" width="8.375" style="82" customWidth="1"/>
    <col min="4107" max="4108" width="6.375" style="82" bestFit="1" customWidth="1"/>
    <col min="4109" max="4109" width="9" style="82"/>
    <col min="4110" max="4110" width="6.875" style="82" bestFit="1" customWidth="1"/>
    <col min="4111" max="4111" width="12.875" style="82" customWidth="1"/>
    <col min="4112" max="4112" width="7.75" style="82" bestFit="1" customWidth="1"/>
    <col min="4113" max="4113" width="9" style="82"/>
    <col min="4114" max="4114" width="11.5" style="82" bestFit="1" customWidth="1"/>
    <col min="4115" max="4352" width="9" style="82"/>
    <col min="4353" max="4353" width="58.625" style="82" customWidth="1"/>
    <col min="4354" max="4354" width="10.875" style="82" bestFit="1" customWidth="1"/>
    <col min="4355" max="4355" width="7.75" style="82" customWidth="1"/>
    <col min="4356" max="4356" width="8.375" style="82" customWidth="1"/>
    <col min="4357" max="4358" width="5.75" style="82" customWidth="1"/>
    <col min="4359" max="4359" width="7.375" style="82" bestFit="1" customWidth="1"/>
    <col min="4360" max="4360" width="9" style="82"/>
    <col min="4361" max="4361" width="8.625" style="82" customWidth="1"/>
    <col min="4362" max="4362" width="8.375" style="82" customWidth="1"/>
    <col min="4363" max="4364" width="6.375" style="82" bestFit="1" customWidth="1"/>
    <col min="4365" max="4365" width="9" style="82"/>
    <col min="4366" max="4366" width="6.875" style="82" bestFit="1" customWidth="1"/>
    <col min="4367" max="4367" width="12.875" style="82" customWidth="1"/>
    <col min="4368" max="4368" width="7.75" style="82" bestFit="1" customWidth="1"/>
    <col min="4369" max="4369" width="9" style="82"/>
    <col min="4370" max="4370" width="11.5" style="82" bestFit="1" customWidth="1"/>
    <col min="4371" max="4608" width="9" style="82"/>
    <col min="4609" max="4609" width="58.625" style="82" customWidth="1"/>
    <col min="4610" max="4610" width="10.875" style="82" bestFit="1" customWidth="1"/>
    <col min="4611" max="4611" width="7.75" style="82" customWidth="1"/>
    <col min="4612" max="4612" width="8.375" style="82" customWidth="1"/>
    <col min="4613" max="4614" width="5.75" style="82" customWidth="1"/>
    <col min="4615" max="4615" width="7.375" style="82" bestFit="1" customWidth="1"/>
    <col min="4616" max="4616" width="9" style="82"/>
    <col min="4617" max="4617" width="8.625" style="82" customWidth="1"/>
    <col min="4618" max="4618" width="8.375" style="82" customWidth="1"/>
    <col min="4619" max="4620" width="6.375" style="82" bestFit="1" customWidth="1"/>
    <col min="4621" max="4621" width="9" style="82"/>
    <col min="4622" max="4622" width="6.875" style="82" bestFit="1" customWidth="1"/>
    <col min="4623" max="4623" width="12.875" style="82" customWidth="1"/>
    <col min="4624" max="4624" width="7.75" style="82" bestFit="1" customWidth="1"/>
    <col min="4625" max="4625" width="9" style="82"/>
    <col min="4626" max="4626" width="11.5" style="82" bestFit="1" customWidth="1"/>
    <col min="4627" max="4864" width="9" style="82"/>
    <col min="4865" max="4865" width="58.625" style="82" customWidth="1"/>
    <col min="4866" max="4866" width="10.875" style="82" bestFit="1" customWidth="1"/>
    <col min="4867" max="4867" width="7.75" style="82" customWidth="1"/>
    <col min="4868" max="4868" width="8.375" style="82" customWidth="1"/>
    <col min="4869" max="4870" width="5.75" style="82" customWidth="1"/>
    <col min="4871" max="4871" width="7.375" style="82" bestFit="1" customWidth="1"/>
    <col min="4872" max="4872" width="9" style="82"/>
    <col min="4873" max="4873" width="8.625" style="82" customWidth="1"/>
    <col min="4874" max="4874" width="8.375" style="82" customWidth="1"/>
    <col min="4875" max="4876" width="6.375" style="82" bestFit="1" customWidth="1"/>
    <col min="4877" max="4877" width="9" style="82"/>
    <col min="4878" max="4878" width="6.875" style="82" bestFit="1" customWidth="1"/>
    <col min="4879" max="4879" width="12.875" style="82" customWidth="1"/>
    <col min="4880" max="4880" width="7.75" style="82" bestFit="1" customWidth="1"/>
    <col min="4881" max="4881" width="9" style="82"/>
    <col min="4882" max="4882" width="11.5" style="82" bestFit="1" customWidth="1"/>
    <col min="4883" max="5120" width="9" style="82"/>
    <col min="5121" max="5121" width="58.625" style="82" customWidth="1"/>
    <col min="5122" max="5122" width="10.875" style="82" bestFit="1" customWidth="1"/>
    <col min="5123" max="5123" width="7.75" style="82" customWidth="1"/>
    <col min="5124" max="5124" width="8.375" style="82" customWidth="1"/>
    <col min="5125" max="5126" width="5.75" style="82" customWidth="1"/>
    <col min="5127" max="5127" width="7.375" style="82" bestFit="1" customWidth="1"/>
    <col min="5128" max="5128" width="9" style="82"/>
    <col min="5129" max="5129" width="8.625" style="82" customWidth="1"/>
    <col min="5130" max="5130" width="8.375" style="82" customWidth="1"/>
    <col min="5131" max="5132" width="6.375" style="82" bestFit="1" customWidth="1"/>
    <col min="5133" max="5133" width="9" style="82"/>
    <col min="5134" max="5134" width="6.875" style="82" bestFit="1" customWidth="1"/>
    <col min="5135" max="5135" width="12.875" style="82" customWidth="1"/>
    <col min="5136" max="5136" width="7.75" style="82" bestFit="1" customWidth="1"/>
    <col min="5137" max="5137" width="9" style="82"/>
    <col min="5138" max="5138" width="11.5" style="82" bestFit="1" customWidth="1"/>
    <col min="5139" max="5376" width="9" style="82"/>
    <col min="5377" max="5377" width="58.625" style="82" customWidth="1"/>
    <col min="5378" max="5378" width="10.875" style="82" bestFit="1" customWidth="1"/>
    <col min="5379" max="5379" width="7.75" style="82" customWidth="1"/>
    <col min="5380" max="5380" width="8.375" style="82" customWidth="1"/>
    <col min="5381" max="5382" width="5.75" style="82" customWidth="1"/>
    <col min="5383" max="5383" width="7.375" style="82" bestFit="1" customWidth="1"/>
    <col min="5384" max="5384" width="9" style="82"/>
    <col min="5385" max="5385" width="8.625" style="82" customWidth="1"/>
    <col min="5386" max="5386" width="8.375" style="82" customWidth="1"/>
    <col min="5387" max="5388" width="6.375" style="82" bestFit="1" customWidth="1"/>
    <col min="5389" max="5389" width="9" style="82"/>
    <col min="5390" max="5390" width="6.875" style="82" bestFit="1" customWidth="1"/>
    <col min="5391" max="5391" width="12.875" style="82" customWidth="1"/>
    <col min="5392" max="5392" width="7.75" style="82" bestFit="1" customWidth="1"/>
    <col min="5393" max="5393" width="9" style="82"/>
    <col min="5394" max="5394" width="11.5" style="82" bestFit="1" customWidth="1"/>
    <col min="5395" max="5632" width="9" style="82"/>
    <col min="5633" max="5633" width="58.625" style="82" customWidth="1"/>
    <col min="5634" max="5634" width="10.875" style="82" bestFit="1" customWidth="1"/>
    <col min="5635" max="5635" width="7.75" style="82" customWidth="1"/>
    <col min="5636" max="5636" width="8.375" style="82" customWidth="1"/>
    <col min="5637" max="5638" width="5.75" style="82" customWidth="1"/>
    <col min="5639" max="5639" width="7.375" style="82" bestFit="1" customWidth="1"/>
    <col min="5640" max="5640" width="9" style="82"/>
    <col min="5641" max="5641" width="8.625" style="82" customWidth="1"/>
    <col min="5642" max="5642" width="8.375" style="82" customWidth="1"/>
    <col min="5643" max="5644" width="6.375" style="82" bestFit="1" customWidth="1"/>
    <col min="5645" max="5645" width="9" style="82"/>
    <col min="5646" max="5646" width="6.875" style="82" bestFit="1" customWidth="1"/>
    <col min="5647" max="5647" width="12.875" style="82" customWidth="1"/>
    <col min="5648" max="5648" width="7.75" style="82" bestFit="1" customWidth="1"/>
    <col min="5649" max="5649" width="9" style="82"/>
    <col min="5650" max="5650" width="11.5" style="82" bestFit="1" customWidth="1"/>
    <col min="5651" max="5888" width="9" style="82"/>
    <col min="5889" max="5889" width="58.625" style="82" customWidth="1"/>
    <col min="5890" max="5890" width="10.875" style="82" bestFit="1" customWidth="1"/>
    <col min="5891" max="5891" width="7.75" style="82" customWidth="1"/>
    <col min="5892" max="5892" width="8.375" style="82" customWidth="1"/>
    <col min="5893" max="5894" width="5.75" style="82" customWidth="1"/>
    <col min="5895" max="5895" width="7.375" style="82" bestFit="1" customWidth="1"/>
    <col min="5896" max="5896" width="9" style="82"/>
    <col min="5897" max="5897" width="8.625" style="82" customWidth="1"/>
    <col min="5898" max="5898" width="8.375" style="82" customWidth="1"/>
    <col min="5899" max="5900" width="6.375" style="82" bestFit="1" customWidth="1"/>
    <col min="5901" max="5901" width="9" style="82"/>
    <col min="5902" max="5902" width="6.875" style="82" bestFit="1" customWidth="1"/>
    <col min="5903" max="5903" width="12.875" style="82" customWidth="1"/>
    <col min="5904" max="5904" width="7.75" style="82" bestFit="1" customWidth="1"/>
    <col min="5905" max="5905" width="9" style="82"/>
    <col min="5906" max="5906" width="11.5" style="82" bestFit="1" customWidth="1"/>
    <col min="5907" max="6144" width="9" style="82"/>
    <col min="6145" max="6145" width="58.625" style="82" customWidth="1"/>
    <col min="6146" max="6146" width="10.875" style="82" bestFit="1" customWidth="1"/>
    <col min="6147" max="6147" width="7.75" style="82" customWidth="1"/>
    <col min="6148" max="6148" width="8.375" style="82" customWidth="1"/>
    <col min="6149" max="6150" width="5.75" style="82" customWidth="1"/>
    <col min="6151" max="6151" width="7.375" style="82" bestFit="1" customWidth="1"/>
    <col min="6152" max="6152" width="9" style="82"/>
    <col min="6153" max="6153" width="8.625" style="82" customWidth="1"/>
    <col min="6154" max="6154" width="8.375" style="82" customWidth="1"/>
    <col min="6155" max="6156" width="6.375" style="82" bestFit="1" customWidth="1"/>
    <col min="6157" max="6157" width="9" style="82"/>
    <col min="6158" max="6158" width="6.875" style="82" bestFit="1" customWidth="1"/>
    <col min="6159" max="6159" width="12.875" style="82" customWidth="1"/>
    <col min="6160" max="6160" width="7.75" style="82" bestFit="1" customWidth="1"/>
    <col min="6161" max="6161" width="9" style="82"/>
    <col min="6162" max="6162" width="11.5" style="82" bestFit="1" customWidth="1"/>
    <col min="6163" max="6400" width="9" style="82"/>
    <col min="6401" max="6401" width="58.625" style="82" customWidth="1"/>
    <col min="6402" max="6402" width="10.875" style="82" bestFit="1" customWidth="1"/>
    <col min="6403" max="6403" width="7.75" style="82" customWidth="1"/>
    <col min="6404" max="6404" width="8.375" style="82" customWidth="1"/>
    <col min="6405" max="6406" width="5.75" style="82" customWidth="1"/>
    <col min="6407" max="6407" width="7.375" style="82" bestFit="1" customWidth="1"/>
    <col min="6408" max="6408" width="9" style="82"/>
    <col min="6409" max="6409" width="8.625" style="82" customWidth="1"/>
    <col min="6410" max="6410" width="8.375" style="82" customWidth="1"/>
    <col min="6411" max="6412" width="6.375" style="82" bestFit="1" customWidth="1"/>
    <col min="6413" max="6413" width="9" style="82"/>
    <col min="6414" max="6414" width="6.875" style="82" bestFit="1" customWidth="1"/>
    <col min="6415" max="6415" width="12.875" style="82" customWidth="1"/>
    <col min="6416" max="6416" width="7.75" style="82" bestFit="1" customWidth="1"/>
    <col min="6417" max="6417" width="9" style="82"/>
    <col min="6418" max="6418" width="11.5" style="82" bestFit="1" customWidth="1"/>
    <col min="6419" max="6656" width="9" style="82"/>
    <col min="6657" max="6657" width="58.625" style="82" customWidth="1"/>
    <col min="6658" max="6658" width="10.875" style="82" bestFit="1" customWidth="1"/>
    <col min="6659" max="6659" width="7.75" style="82" customWidth="1"/>
    <col min="6660" max="6660" width="8.375" style="82" customWidth="1"/>
    <col min="6661" max="6662" width="5.75" style="82" customWidth="1"/>
    <col min="6663" max="6663" width="7.375" style="82" bestFit="1" customWidth="1"/>
    <col min="6664" max="6664" width="9" style="82"/>
    <col min="6665" max="6665" width="8.625" style="82" customWidth="1"/>
    <col min="6666" max="6666" width="8.375" style="82" customWidth="1"/>
    <col min="6667" max="6668" width="6.375" style="82" bestFit="1" customWidth="1"/>
    <col min="6669" max="6669" width="9" style="82"/>
    <col min="6670" max="6670" width="6.875" style="82" bestFit="1" customWidth="1"/>
    <col min="6671" max="6671" width="12.875" style="82" customWidth="1"/>
    <col min="6672" max="6672" width="7.75" style="82" bestFit="1" customWidth="1"/>
    <col min="6673" max="6673" width="9" style="82"/>
    <col min="6674" max="6674" width="11.5" style="82" bestFit="1" customWidth="1"/>
    <col min="6675" max="6912" width="9" style="82"/>
    <col min="6913" max="6913" width="58.625" style="82" customWidth="1"/>
    <col min="6914" max="6914" width="10.875" style="82" bestFit="1" customWidth="1"/>
    <col min="6915" max="6915" width="7.75" style="82" customWidth="1"/>
    <col min="6916" max="6916" width="8.375" style="82" customWidth="1"/>
    <col min="6917" max="6918" width="5.75" style="82" customWidth="1"/>
    <col min="6919" max="6919" width="7.375" style="82" bestFit="1" customWidth="1"/>
    <col min="6920" max="6920" width="9" style="82"/>
    <col min="6921" max="6921" width="8.625" style="82" customWidth="1"/>
    <col min="6922" max="6922" width="8.375" style="82" customWidth="1"/>
    <col min="6923" max="6924" width="6.375" style="82" bestFit="1" customWidth="1"/>
    <col min="6925" max="6925" width="9" style="82"/>
    <col min="6926" max="6926" width="6.875" style="82" bestFit="1" customWidth="1"/>
    <col min="6927" max="6927" width="12.875" style="82" customWidth="1"/>
    <col min="6928" max="6928" width="7.75" style="82" bestFit="1" customWidth="1"/>
    <col min="6929" max="6929" width="9" style="82"/>
    <col min="6930" max="6930" width="11.5" style="82" bestFit="1" customWidth="1"/>
    <col min="6931" max="7168" width="9" style="82"/>
    <col min="7169" max="7169" width="58.625" style="82" customWidth="1"/>
    <col min="7170" max="7170" width="10.875" style="82" bestFit="1" customWidth="1"/>
    <col min="7171" max="7171" width="7.75" style="82" customWidth="1"/>
    <col min="7172" max="7172" width="8.375" style="82" customWidth="1"/>
    <col min="7173" max="7174" width="5.75" style="82" customWidth="1"/>
    <col min="7175" max="7175" width="7.375" style="82" bestFit="1" customWidth="1"/>
    <col min="7176" max="7176" width="9" style="82"/>
    <col min="7177" max="7177" width="8.625" style="82" customWidth="1"/>
    <col min="7178" max="7178" width="8.375" style="82" customWidth="1"/>
    <col min="7179" max="7180" width="6.375" style="82" bestFit="1" customWidth="1"/>
    <col min="7181" max="7181" width="9" style="82"/>
    <col min="7182" max="7182" width="6.875" style="82" bestFit="1" customWidth="1"/>
    <col min="7183" max="7183" width="12.875" style="82" customWidth="1"/>
    <col min="7184" max="7184" width="7.75" style="82" bestFit="1" customWidth="1"/>
    <col min="7185" max="7185" width="9" style="82"/>
    <col min="7186" max="7186" width="11.5" style="82" bestFit="1" customWidth="1"/>
    <col min="7187" max="7424" width="9" style="82"/>
    <col min="7425" max="7425" width="58.625" style="82" customWidth="1"/>
    <col min="7426" max="7426" width="10.875" style="82" bestFit="1" customWidth="1"/>
    <col min="7427" max="7427" width="7.75" style="82" customWidth="1"/>
    <col min="7428" max="7428" width="8.375" style="82" customWidth="1"/>
    <col min="7429" max="7430" width="5.75" style="82" customWidth="1"/>
    <col min="7431" max="7431" width="7.375" style="82" bestFit="1" customWidth="1"/>
    <col min="7432" max="7432" width="9" style="82"/>
    <col min="7433" max="7433" width="8.625" style="82" customWidth="1"/>
    <col min="7434" max="7434" width="8.375" style="82" customWidth="1"/>
    <col min="7435" max="7436" width="6.375" style="82" bestFit="1" customWidth="1"/>
    <col min="7437" max="7437" width="9" style="82"/>
    <col min="7438" max="7438" width="6.875" style="82" bestFit="1" customWidth="1"/>
    <col min="7439" max="7439" width="12.875" style="82" customWidth="1"/>
    <col min="7440" max="7440" width="7.75" style="82" bestFit="1" customWidth="1"/>
    <col min="7441" max="7441" width="9" style="82"/>
    <col min="7442" max="7442" width="11.5" style="82" bestFit="1" customWidth="1"/>
    <col min="7443" max="7680" width="9" style="82"/>
    <col min="7681" max="7681" width="58.625" style="82" customWidth="1"/>
    <col min="7682" max="7682" width="10.875" style="82" bestFit="1" customWidth="1"/>
    <col min="7683" max="7683" width="7.75" style="82" customWidth="1"/>
    <col min="7684" max="7684" width="8.375" style="82" customWidth="1"/>
    <col min="7685" max="7686" width="5.75" style="82" customWidth="1"/>
    <col min="7687" max="7687" width="7.375" style="82" bestFit="1" customWidth="1"/>
    <col min="7688" max="7688" width="9" style="82"/>
    <col min="7689" max="7689" width="8.625" style="82" customWidth="1"/>
    <col min="7690" max="7690" width="8.375" style="82" customWidth="1"/>
    <col min="7691" max="7692" width="6.375" style="82" bestFit="1" customWidth="1"/>
    <col min="7693" max="7693" width="9" style="82"/>
    <col min="7694" max="7694" width="6.875" style="82" bestFit="1" customWidth="1"/>
    <col min="7695" max="7695" width="12.875" style="82" customWidth="1"/>
    <col min="7696" max="7696" width="7.75" style="82" bestFit="1" customWidth="1"/>
    <col min="7697" max="7697" width="9" style="82"/>
    <col min="7698" max="7698" width="11.5" style="82" bestFit="1" customWidth="1"/>
    <col min="7699" max="7936" width="9" style="82"/>
    <col min="7937" max="7937" width="58.625" style="82" customWidth="1"/>
    <col min="7938" max="7938" width="10.875" style="82" bestFit="1" customWidth="1"/>
    <col min="7939" max="7939" width="7.75" style="82" customWidth="1"/>
    <col min="7940" max="7940" width="8.375" style="82" customWidth="1"/>
    <col min="7941" max="7942" width="5.75" style="82" customWidth="1"/>
    <col min="7943" max="7943" width="7.375" style="82" bestFit="1" customWidth="1"/>
    <col min="7944" max="7944" width="9" style="82"/>
    <col min="7945" max="7945" width="8.625" style="82" customWidth="1"/>
    <col min="7946" max="7946" width="8.375" style="82" customWidth="1"/>
    <col min="7947" max="7948" width="6.375" style="82" bestFit="1" customWidth="1"/>
    <col min="7949" max="7949" width="9" style="82"/>
    <col min="7950" max="7950" width="6.875" style="82" bestFit="1" customWidth="1"/>
    <col min="7951" max="7951" width="12.875" style="82" customWidth="1"/>
    <col min="7952" max="7952" width="7.75" style="82" bestFit="1" customWidth="1"/>
    <col min="7953" max="7953" width="9" style="82"/>
    <col min="7954" max="7954" width="11.5" style="82" bestFit="1" customWidth="1"/>
    <col min="7955" max="8192" width="9" style="82"/>
    <col min="8193" max="8193" width="58.625" style="82" customWidth="1"/>
    <col min="8194" max="8194" width="10.875" style="82" bestFit="1" customWidth="1"/>
    <col min="8195" max="8195" width="7.75" style="82" customWidth="1"/>
    <col min="8196" max="8196" width="8.375" style="82" customWidth="1"/>
    <col min="8197" max="8198" width="5.75" style="82" customWidth="1"/>
    <col min="8199" max="8199" width="7.375" style="82" bestFit="1" customWidth="1"/>
    <col min="8200" max="8200" width="9" style="82"/>
    <col min="8201" max="8201" width="8.625" style="82" customWidth="1"/>
    <col min="8202" max="8202" width="8.375" style="82" customWidth="1"/>
    <col min="8203" max="8204" width="6.375" style="82" bestFit="1" customWidth="1"/>
    <col min="8205" max="8205" width="9" style="82"/>
    <col min="8206" max="8206" width="6.875" style="82" bestFit="1" customWidth="1"/>
    <col min="8207" max="8207" width="12.875" style="82" customWidth="1"/>
    <col min="8208" max="8208" width="7.75" style="82" bestFit="1" customWidth="1"/>
    <col min="8209" max="8209" width="9" style="82"/>
    <col min="8210" max="8210" width="11.5" style="82" bestFit="1" customWidth="1"/>
    <col min="8211" max="8448" width="9" style="82"/>
    <col min="8449" max="8449" width="58.625" style="82" customWidth="1"/>
    <col min="8450" max="8450" width="10.875" style="82" bestFit="1" customWidth="1"/>
    <col min="8451" max="8451" width="7.75" style="82" customWidth="1"/>
    <col min="8452" max="8452" width="8.375" style="82" customWidth="1"/>
    <col min="8453" max="8454" width="5.75" style="82" customWidth="1"/>
    <col min="8455" max="8455" width="7.375" style="82" bestFit="1" customWidth="1"/>
    <col min="8456" max="8456" width="9" style="82"/>
    <col min="8457" max="8457" width="8.625" style="82" customWidth="1"/>
    <col min="8458" max="8458" width="8.375" style="82" customWidth="1"/>
    <col min="8459" max="8460" width="6.375" style="82" bestFit="1" customWidth="1"/>
    <col min="8461" max="8461" width="9" style="82"/>
    <col min="8462" max="8462" width="6.875" style="82" bestFit="1" customWidth="1"/>
    <col min="8463" max="8463" width="12.875" style="82" customWidth="1"/>
    <col min="8464" max="8464" width="7.75" style="82" bestFit="1" customWidth="1"/>
    <col min="8465" max="8465" width="9" style="82"/>
    <col min="8466" max="8466" width="11.5" style="82" bestFit="1" customWidth="1"/>
    <col min="8467" max="8704" width="9" style="82"/>
    <col min="8705" max="8705" width="58.625" style="82" customWidth="1"/>
    <col min="8706" max="8706" width="10.875" style="82" bestFit="1" customWidth="1"/>
    <col min="8707" max="8707" width="7.75" style="82" customWidth="1"/>
    <col min="8708" max="8708" width="8.375" style="82" customWidth="1"/>
    <col min="8709" max="8710" width="5.75" style="82" customWidth="1"/>
    <col min="8711" max="8711" width="7.375" style="82" bestFit="1" customWidth="1"/>
    <col min="8712" max="8712" width="9" style="82"/>
    <col min="8713" max="8713" width="8.625" style="82" customWidth="1"/>
    <col min="8714" max="8714" width="8.375" style="82" customWidth="1"/>
    <col min="8715" max="8716" width="6.375" style="82" bestFit="1" customWidth="1"/>
    <col min="8717" max="8717" width="9" style="82"/>
    <col min="8718" max="8718" width="6.875" style="82" bestFit="1" customWidth="1"/>
    <col min="8719" max="8719" width="12.875" style="82" customWidth="1"/>
    <col min="8720" max="8720" width="7.75" style="82" bestFit="1" customWidth="1"/>
    <col min="8721" max="8721" width="9" style="82"/>
    <col min="8722" max="8722" width="11.5" style="82" bestFit="1" customWidth="1"/>
    <col min="8723" max="8960" width="9" style="82"/>
    <col min="8961" max="8961" width="58.625" style="82" customWidth="1"/>
    <col min="8962" max="8962" width="10.875" style="82" bestFit="1" customWidth="1"/>
    <col min="8963" max="8963" width="7.75" style="82" customWidth="1"/>
    <col min="8964" max="8964" width="8.375" style="82" customWidth="1"/>
    <col min="8965" max="8966" width="5.75" style="82" customWidth="1"/>
    <col min="8967" max="8967" width="7.375" style="82" bestFit="1" customWidth="1"/>
    <col min="8968" max="8968" width="9" style="82"/>
    <col min="8969" max="8969" width="8.625" style="82" customWidth="1"/>
    <col min="8970" max="8970" width="8.375" style="82" customWidth="1"/>
    <col min="8971" max="8972" width="6.375" style="82" bestFit="1" customWidth="1"/>
    <col min="8973" max="8973" width="9" style="82"/>
    <col min="8974" max="8974" width="6.875" style="82" bestFit="1" customWidth="1"/>
    <col min="8975" max="8975" width="12.875" style="82" customWidth="1"/>
    <col min="8976" max="8976" width="7.75" style="82" bestFit="1" customWidth="1"/>
    <col min="8977" max="8977" width="9" style="82"/>
    <col min="8978" max="8978" width="11.5" style="82" bestFit="1" customWidth="1"/>
    <col min="8979" max="9216" width="9" style="82"/>
    <col min="9217" max="9217" width="58.625" style="82" customWidth="1"/>
    <col min="9218" max="9218" width="10.875" style="82" bestFit="1" customWidth="1"/>
    <col min="9219" max="9219" width="7.75" style="82" customWidth="1"/>
    <col min="9220" max="9220" width="8.375" style="82" customWidth="1"/>
    <col min="9221" max="9222" width="5.75" style="82" customWidth="1"/>
    <col min="9223" max="9223" width="7.375" style="82" bestFit="1" customWidth="1"/>
    <col min="9224" max="9224" width="9" style="82"/>
    <col min="9225" max="9225" width="8.625" style="82" customWidth="1"/>
    <col min="9226" max="9226" width="8.375" style="82" customWidth="1"/>
    <col min="9227" max="9228" width="6.375" style="82" bestFit="1" customWidth="1"/>
    <col min="9229" max="9229" width="9" style="82"/>
    <col min="9230" max="9230" width="6.875" style="82" bestFit="1" customWidth="1"/>
    <col min="9231" max="9231" width="12.875" style="82" customWidth="1"/>
    <col min="9232" max="9232" width="7.75" style="82" bestFit="1" customWidth="1"/>
    <col min="9233" max="9233" width="9" style="82"/>
    <col min="9234" max="9234" width="11.5" style="82" bestFit="1" customWidth="1"/>
    <col min="9235" max="9472" width="9" style="82"/>
    <col min="9473" max="9473" width="58.625" style="82" customWidth="1"/>
    <col min="9474" max="9474" width="10.875" style="82" bestFit="1" customWidth="1"/>
    <col min="9475" max="9475" width="7.75" style="82" customWidth="1"/>
    <col min="9476" max="9476" width="8.375" style="82" customWidth="1"/>
    <col min="9477" max="9478" width="5.75" style="82" customWidth="1"/>
    <col min="9479" max="9479" width="7.375" style="82" bestFit="1" customWidth="1"/>
    <col min="9480" max="9480" width="9" style="82"/>
    <col min="9481" max="9481" width="8.625" style="82" customWidth="1"/>
    <col min="9482" max="9482" width="8.375" style="82" customWidth="1"/>
    <col min="9483" max="9484" width="6.375" style="82" bestFit="1" customWidth="1"/>
    <col min="9485" max="9485" width="9" style="82"/>
    <col min="9486" max="9486" width="6.875" style="82" bestFit="1" customWidth="1"/>
    <col min="9487" max="9487" width="12.875" style="82" customWidth="1"/>
    <col min="9488" max="9488" width="7.75" style="82" bestFit="1" customWidth="1"/>
    <col min="9489" max="9489" width="9" style="82"/>
    <col min="9490" max="9490" width="11.5" style="82" bestFit="1" customWidth="1"/>
    <col min="9491" max="9728" width="9" style="82"/>
    <col min="9729" max="9729" width="58.625" style="82" customWidth="1"/>
    <col min="9730" max="9730" width="10.875" style="82" bestFit="1" customWidth="1"/>
    <col min="9731" max="9731" width="7.75" style="82" customWidth="1"/>
    <col min="9732" max="9732" width="8.375" style="82" customWidth="1"/>
    <col min="9733" max="9734" width="5.75" style="82" customWidth="1"/>
    <col min="9735" max="9735" width="7.375" style="82" bestFit="1" customWidth="1"/>
    <col min="9736" max="9736" width="9" style="82"/>
    <col min="9737" max="9737" width="8.625" style="82" customWidth="1"/>
    <col min="9738" max="9738" width="8.375" style="82" customWidth="1"/>
    <col min="9739" max="9740" width="6.375" style="82" bestFit="1" customWidth="1"/>
    <col min="9741" max="9741" width="9" style="82"/>
    <col min="9742" max="9742" width="6.875" style="82" bestFit="1" customWidth="1"/>
    <col min="9743" max="9743" width="12.875" style="82" customWidth="1"/>
    <col min="9744" max="9744" width="7.75" style="82" bestFit="1" customWidth="1"/>
    <col min="9745" max="9745" width="9" style="82"/>
    <col min="9746" max="9746" width="11.5" style="82" bestFit="1" customWidth="1"/>
    <col min="9747" max="9984" width="9" style="82"/>
    <col min="9985" max="9985" width="58.625" style="82" customWidth="1"/>
    <col min="9986" max="9986" width="10.875" style="82" bestFit="1" customWidth="1"/>
    <col min="9987" max="9987" width="7.75" style="82" customWidth="1"/>
    <col min="9988" max="9988" width="8.375" style="82" customWidth="1"/>
    <col min="9989" max="9990" width="5.75" style="82" customWidth="1"/>
    <col min="9991" max="9991" width="7.375" style="82" bestFit="1" customWidth="1"/>
    <col min="9992" max="9992" width="9" style="82"/>
    <col min="9993" max="9993" width="8.625" style="82" customWidth="1"/>
    <col min="9994" max="9994" width="8.375" style="82" customWidth="1"/>
    <col min="9995" max="9996" width="6.375" style="82" bestFit="1" customWidth="1"/>
    <col min="9997" max="9997" width="9" style="82"/>
    <col min="9998" max="9998" width="6.875" style="82" bestFit="1" customWidth="1"/>
    <col min="9999" max="9999" width="12.875" style="82" customWidth="1"/>
    <col min="10000" max="10000" width="7.75" style="82" bestFit="1" customWidth="1"/>
    <col min="10001" max="10001" width="9" style="82"/>
    <col min="10002" max="10002" width="11.5" style="82" bestFit="1" customWidth="1"/>
    <col min="10003" max="10240" width="9" style="82"/>
    <col min="10241" max="10241" width="58.625" style="82" customWidth="1"/>
    <col min="10242" max="10242" width="10.875" style="82" bestFit="1" customWidth="1"/>
    <col min="10243" max="10243" width="7.75" style="82" customWidth="1"/>
    <col min="10244" max="10244" width="8.375" style="82" customWidth="1"/>
    <col min="10245" max="10246" width="5.75" style="82" customWidth="1"/>
    <col min="10247" max="10247" width="7.375" style="82" bestFit="1" customWidth="1"/>
    <col min="10248" max="10248" width="9" style="82"/>
    <col min="10249" max="10249" width="8.625" style="82" customWidth="1"/>
    <col min="10250" max="10250" width="8.375" style="82" customWidth="1"/>
    <col min="10251" max="10252" width="6.375" style="82" bestFit="1" customWidth="1"/>
    <col min="10253" max="10253" width="9" style="82"/>
    <col min="10254" max="10254" width="6.875" style="82" bestFit="1" customWidth="1"/>
    <col min="10255" max="10255" width="12.875" style="82" customWidth="1"/>
    <col min="10256" max="10256" width="7.75" style="82" bestFit="1" customWidth="1"/>
    <col min="10257" max="10257" width="9" style="82"/>
    <col min="10258" max="10258" width="11.5" style="82" bestFit="1" customWidth="1"/>
    <col min="10259" max="10496" width="9" style="82"/>
    <col min="10497" max="10497" width="58.625" style="82" customWidth="1"/>
    <col min="10498" max="10498" width="10.875" style="82" bestFit="1" customWidth="1"/>
    <col min="10499" max="10499" width="7.75" style="82" customWidth="1"/>
    <col min="10500" max="10500" width="8.375" style="82" customWidth="1"/>
    <col min="10501" max="10502" width="5.75" style="82" customWidth="1"/>
    <col min="10503" max="10503" width="7.375" style="82" bestFit="1" customWidth="1"/>
    <col min="10504" max="10504" width="9" style="82"/>
    <col min="10505" max="10505" width="8.625" style="82" customWidth="1"/>
    <col min="10506" max="10506" width="8.375" style="82" customWidth="1"/>
    <col min="10507" max="10508" width="6.375" style="82" bestFit="1" customWidth="1"/>
    <col min="10509" max="10509" width="9" style="82"/>
    <col min="10510" max="10510" width="6.875" style="82" bestFit="1" customWidth="1"/>
    <col min="10511" max="10511" width="12.875" style="82" customWidth="1"/>
    <col min="10512" max="10512" width="7.75" style="82" bestFit="1" customWidth="1"/>
    <col min="10513" max="10513" width="9" style="82"/>
    <col min="10514" max="10514" width="11.5" style="82" bestFit="1" customWidth="1"/>
    <col min="10515" max="10752" width="9" style="82"/>
    <col min="10753" max="10753" width="58.625" style="82" customWidth="1"/>
    <col min="10754" max="10754" width="10.875" style="82" bestFit="1" customWidth="1"/>
    <col min="10755" max="10755" width="7.75" style="82" customWidth="1"/>
    <col min="10756" max="10756" width="8.375" style="82" customWidth="1"/>
    <col min="10757" max="10758" width="5.75" style="82" customWidth="1"/>
    <col min="10759" max="10759" width="7.375" style="82" bestFit="1" customWidth="1"/>
    <col min="10760" max="10760" width="9" style="82"/>
    <col min="10761" max="10761" width="8.625" style="82" customWidth="1"/>
    <col min="10762" max="10762" width="8.375" style="82" customWidth="1"/>
    <col min="10763" max="10764" width="6.375" style="82" bestFit="1" customWidth="1"/>
    <col min="10765" max="10765" width="9" style="82"/>
    <col min="10766" max="10766" width="6.875" style="82" bestFit="1" customWidth="1"/>
    <col min="10767" max="10767" width="12.875" style="82" customWidth="1"/>
    <col min="10768" max="10768" width="7.75" style="82" bestFit="1" customWidth="1"/>
    <col min="10769" max="10769" width="9" style="82"/>
    <col min="10770" max="10770" width="11.5" style="82" bestFit="1" customWidth="1"/>
    <col min="10771" max="11008" width="9" style="82"/>
    <col min="11009" max="11009" width="58.625" style="82" customWidth="1"/>
    <col min="11010" max="11010" width="10.875" style="82" bestFit="1" customWidth="1"/>
    <col min="11011" max="11011" width="7.75" style="82" customWidth="1"/>
    <col min="11012" max="11012" width="8.375" style="82" customWidth="1"/>
    <col min="11013" max="11014" width="5.75" style="82" customWidth="1"/>
    <col min="11015" max="11015" width="7.375" style="82" bestFit="1" customWidth="1"/>
    <col min="11016" max="11016" width="9" style="82"/>
    <col min="11017" max="11017" width="8.625" style="82" customWidth="1"/>
    <col min="11018" max="11018" width="8.375" style="82" customWidth="1"/>
    <col min="11019" max="11020" width="6.375" style="82" bestFit="1" customWidth="1"/>
    <col min="11021" max="11021" width="9" style="82"/>
    <col min="11022" max="11022" width="6.875" style="82" bestFit="1" customWidth="1"/>
    <col min="11023" max="11023" width="12.875" style="82" customWidth="1"/>
    <col min="11024" max="11024" width="7.75" style="82" bestFit="1" customWidth="1"/>
    <col min="11025" max="11025" width="9" style="82"/>
    <col min="11026" max="11026" width="11.5" style="82" bestFit="1" customWidth="1"/>
    <col min="11027" max="11264" width="9" style="82"/>
    <col min="11265" max="11265" width="58.625" style="82" customWidth="1"/>
    <col min="11266" max="11266" width="10.875" style="82" bestFit="1" customWidth="1"/>
    <col min="11267" max="11267" width="7.75" style="82" customWidth="1"/>
    <col min="11268" max="11268" width="8.375" style="82" customWidth="1"/>
    <col min="11269" max="11270" width="5.75" style="82" customWidth="1"/>
    <col min="11271" max="11271" width="7.375" style="82" bestFit="1" customWidth="1"/>
    <col min="11272" max="11272" width="9" style="82"/>
    <col min="11273" max="11273" width="8.625" style="82" customWidth="1"/>
    <col min="11274" max="11274" width="8.375" style="82" customWidth="1"/>
    <col min="11275" max="11276" width="6.375" style="82" bestFit="1" customWidth="1"/>
    <col min="11277" max="11277" width="9" style="82"/>
    <col min="11278" max="11278" width="6.875" style="82" bestFit="1" customWidth="1"/>
    <col min="11279" max="11279" width="12.875" style="82" customWidth="1"/>
    <col min="11280" max="11280" width="7.75" style="82" bestFit="1" customWidth="1"/>
    <col min="11281" max="11281" width="9" style="82"/>
    <col min="11282" max="11282" width="11.5" style="82" bestFit="1" customWidth="1"/>
    <col min="11283" max="11520" width="9" style="82"/>
    <col min="11521" max="11521" width="58.625" style="82" customWidth="1"/>
    <col min="11522" max="11522" width="10.875" style="82" bestFit="1" customWidth="1"/>
    <col min="11523" max="11523" width="7.75" style="82" customWidth="1"/>
    <col min="11524" max="11524" width="8.375" style="82" customWidth="1"/>
    <col min="11525" max="11526" width="5.75" style="82" customWidth="1"/>
    <col min="11527" max="11527" width="7.375" style="82" bestFit="1" customWidth="1"/>
    <col min="11528" max="11528" width="9" style="82"/>
    <col min="11529" max="11529" width="8.625" style="82" customWidth="1"/>
    <col min="11530" max="11530" width="8.375" style="82" customWidth="1"/>
    <col min="11531" max="11532" width="6.375" style="82" bestFit="1" customWidth="1"/>
    <col min="11533" max="11533" width="9" style="82"/>
    <col min="11534" max="11534" width="6.875" style="82" bestFit="1" customWidth="1"/>
    <col min="11535" max="11535" width="12.875" style="82" customWidth="1"/>
    <col min="11536" max="11536" width="7.75" style="82" bestFit="1" customWidth="1"/>
    <col min="11537" max="11537" width="9" style="82"/>
    <col min="11538" max="11538" width="11.5" style="82" bestFit="1" customWidth="1"/>
    <col min="11539" max="11776" width="9" style="82"/>
    <col min="11777" max="11777" width="58.625" style="82" customWidth="1"/>
    <col min="11778" max="11778" width="10.875" style="82" bestFit="1" customWidth="1"/>
    <col min="11779" max="11779" width="7.75" style="82" customWidth="1"/>
    <col min="11780" max="11780" width="8.375" style="82" customWidth="1"/>
    <col min="11781" max="11782" width="5.75" style="82" customWidth="1"/>
    <col min="11783" max="11783" width="7.375" style="82" bestFit="1" customWidth="1"/>
    <col min="11784" max="11784" width="9" style="82"/>
    <col min="11785" max="11785" width="8.625" style="82" customWidth="1"/>
    <col min="11786" max="11786" width="8.375" style="82" customWidth="1"/>
    <col min="11787" max="11788" width="6.375" style="82" bestFit="1" customWidth="1"/>
    <col min="11789" max="11789" width="9" style="82"/>
    <col min="11790" max="11790" width="6.875" style="82" bestFit="1" customWidth="1"/>
    <col min="11791" max="11791" width="12.875" style="82" customWidth="1"/>
    <col min="11792" max="11792" width="7.75" style="82" bestFit="1" customWidth="1"/>
    <col min="11793" max="11793" width="9" style="82"/>
    <col min="11794" max="11794" width="11.5" style="82" bestFit="1" customWidth="1"/>
    <col min="11795" max="12032" width="9" style="82"/>
    <col min="12033" max="12033" width="58.625" style="82" customWidth="1"/>
    <col min="12034" max="12034" width="10.875" style="82" bestFit="1" customWidth="1"/>
    <col min="12035" max="12035" width="7.75" style="82" customWidth="1"/>
    <col min="12036" max="12036" width="8.375" style="82" customWidth="1"/>
    <col min="12037" max="12038" width="5.75" style="82" customWidth="1"/>
    <col min="12039" max="12039" width="7.375" style="82" bestFit="1" customWidth="1"/>
    <col min="12040" max="12040" width="9" style="82"/>
    <col min="12041" max="12041" width="8.625" style="82" customWidth="1"/>
    <col min="12042" max="12042" width="8.375" style="82" customWidth="1"/>
    <col min="12043" max="12044" width="6.375" style="82" bestFit="1" customWidth="1"/>
    <col min="12045" max="12045" width="9" style="82"/>
    <col min="12046" max="12046" width="6.875" style="82" bestFit="1" customWidth="1"/>
    <col min="12047" max="12047" width="12.875" style="82" customWidth="1"/>
    <col min="12048" max="12048" width="7.75" style="82" bestFit="1" customWidth="1"/>
    <col min="12049" max="12049" width="9" style="82"/>
    <col min="12050" max="12050" width="11.5" style="82" bestFit="1" customWidth="1"/>
    <col min="12051" max="12288" width="9" style="82"/>
    <col min="12289" max="12289" width="58.625" style="82" customWidth="1"/>
    <col min="12290" max="12290" width="10.875" style="82" bestFit="1" customWidth="1"/>
    <col min="12291" max="12291" width="7.75" style="82" customWidth="1"/>
    <col min="12292" max="12292" width="8.375" style="82" customWidth="1"/>
    <col min="12293" max="12294" width="5.75" style="82" customWidth="1"/>
    <col min="12295" max="12295" width="7.375" style="82" bestFit="1" customWidth="1"/>
    <col min="12296" max="12296" width="9" style="82"/>
    <col min="12297" max="12297" width="8.625" style="82" customWidth="1"/>
    <col min="12298" max="12298" width="8.375" style="82" customWidth="1"/>
    <col min="12299" max="12300" width="6.375" style="82" bestFit="1" customWidth="1"/>
    <col min="12301" max="12301" width="9" style="82"/>
    <col min="12302" max="12302" width="6.875" style="82" bestFit="1" customWidth="1"/>
    <col min="12303" max="12303" width="12.875" style="82" customWidth="1"/>
    <col min="12304" max="12304" width="7.75" style="82" bestFit="1" customWidth="1"/>
    <col min="12305" max="12305" width="9" style="82"/>
    <col min="12306" max="12306" width="11.5" style="82" bestFit="1" customWidth="1"/>
    <col min="12307" max="12544" width="9" style="82"/>
    <col min="12545" max="12545" width="58.625" style="82" customWidth="1"/>
    <col min="12546" max="12546" width="10.875" style="82" bestFit="1" customWidth="1"/>
    <col min="12547" max="12547" width="7.75" style="82" customWidth="1"/>
    <col min="12548" max="12548" width="8.375" style="82" customWidth="1"/>
    <col min="12549" max="12550" width="5.75" style="82" customWidth="1"/>
    <col min="12551" max="12551" width="7.375" style="82" bestFit="1" customWidth="1"/>
    <col min="12552" max="12552" width="9" style="82"/>
    <col min="12553" max="12553" width="8.625" style="82" customWidth="1"/>
    <col min="12554" max="12554" width="8.375" style="82" customWidth="1"/>
    <col min="12555" max="12556" width="6.375" style="82" bestFit="1" customWidth="1"/>
    <col min="12557" max="12557" width="9" style="82"/>
    <col min="12558" max="12558" width="6.875" style="82" bestFit="1" customWidth="1"/>
    <col min="12559" max="12559" width="12.875" style="82" customWidth="1"/>
    <col min="12560" max="12560" width="7.75" style="82" bestFit="1" customWidth="1"/>
    <col min="12561" max="12561" width="9" style="82"/>
    <col min="12562" max="12562" width="11.5" style="82" bestFit="1" customWidth="1"/>
    <col min="12563" max="12800" width="9" style="82"/>
    <col min="12801" max="12801" width="58.625" style="82" customWidth="1"/>
    <col min="12802" max="12802" width="10.875" style="82" bestFit="1" customWidth="1"/>
    <col min="12803" max="12803" width="7.75" style="82" customWidth="1"/>
    <col min="12804" max="12804" width="8.375" style="82" customWidth="1"/>
    <col min="12805" max="12806" width="5.75" style="82" customWidth="1"/>
    <col min="12807" max="12807" width="7.375" style="82" bestFit="1" customWidth="1"/>
    <col min="12808" max="12808" width="9" style="82"/>
    <col min="12809" max="12809" width="8.625" style="82" customWidth="1"/>
    <col min="12810" max="12810" width="8.375" style="82" customWidth="1"/>
    <col min="12811" max="12812" width="6.375" style="82" bestFit="1" customWidth="1"/>
    <col min="12813" max="12813" width="9" style="82"/>
    <col min="12814" max="12814" width="6.875" style="82" bestFit="1" customWidth="1"/>
    <col min="12815" max="12815" width="12.875" style="82" customWidth="1"/>
    <col min="12816" max="12816" width="7.75" style="82" bestFit="1" customWidth="1"/>
    <col min="12817" max="12817" width="9" style="82"/>
    <col min="12818" max="12818" width="11.5" style="82" bestFit="1" customWidth="1"/>
    <col min="12819" max="13056" width="9" style="82"/>
    <col min="13057" max="13057" width="58.625" style="82" customWidth="1"/>
    <col min="13058" max="13058" width="10.875" style="82" bestFit="1" customWidth="1"/>
    <col min="13059" max="13059" width="7.75" style="82" customWidth="1"/>
    <col min="13060" max="13060" width="8.375" style="82" customWidth="1"/>
    <col min="13061" max="13062" width="5.75" style="82" customWidth="1"/>
    <col min="13063" max="13063" width="7.375" style="82" bestFit="1" customWidth="1"/>
    <col min="13064" max="13064" width="9" style="82"/>
    <col min="13065" max="13065" width="8.625" style="82" customWidth="1"/>
    <col min="13066" max="13066" width="8.375" style="82" customWidth="1"/>
    <col min="13067" max="13068" width="6.375" style="82" bestFit="1" customWidth="1"/>
    <col min="13069" max="13069" width="9" style="82"/>
    <col min="13070" max="13070" width="6.875" style="82" bestFit="1" customWidth="1"/>
    <col min="13071" max="13071" width="12.875" style="82" customWidth="1"/>
    <col min="13072" max="13072" width="7.75" style="82" bestFit="1" customWidth="1"/>
    <col min="13073" max="13073" width="9" style="82"/>
    <col min="13074" max="13074" width="11.5" style="82" bestFit="1" customWidth="1"/>
    <col min="13075" max="13312" width="9" style="82"/>
    <col min="13313" max="13313" width="58.625" style="82" customWidth="1"/>
    <col min="13314" max="13314" width="10.875" style="82" bestFit="1" customWidth="1"/>
    <col min="13315" max="13315" width="7.75" style="82" customWidth="1"/>
    <col min="13316" max="13316" width="8.375" style="82" customWidth="1"/>
    <col min="13317" max="13318" width="5.75" style="82" customWidth="1"/>
    <col min="13319" max="13319" width="7.375" style="82" bestFit="1" customWidth="1"/>
    <col min="13320" max="13320" width="9" style="82"/>
    <col min="13321" max="13321" width="8.625" style="82" customWidth="1"/>
    <col min="13322" max="13322" width="8.375" style="82" customWidth="1"/>
    <col min="13323" max="13324" width="6.375" style="82" bestFit="1" customWidth="1"/>
    <col min="13325" max="13325" width="9" style="82"/>
    <col min="13326" max="13326" width="6.875" style="82" bestFit="1" customWidth="1"/>
    <col min="13327" max="13327" width="12.875" style="82" customWidth="1"/>
    <col min="13328" max="13328" width="7.75" style="82" bestFit="1" customWidth="1"/>
    <col min="13329" max="13329" width="9" style="82"/>
    <col min="13330" max="13330" width="11.5" style="82" bestFit="1" customWidth="1"/>
    <col min="13331" max="13568" width="9" style="82"/>
    <col min="13569" max="13569" width="58.625" style="82" customWidth="1"/>
    <col min="13570" max="13570" width="10.875" style="82" bestFit="1" customWidth="1"/>
    <col min="13571" max="13571" width="7.75" style="82" customWidth="1"/>
    <col min="13572" max="13572" width="8.375" style="82" customWidth="1"/>
    <col min="13573" max="13574" width="5.75" style="82" customWidth="1"/>
    <col min="13575" max="13575" width="7.375" style="82" bestFit="1" customWidth="1"/>
    <col min="13576" max="13576" width="9" style="82"/>
    <col min="13577" max="13577" width="8.625" style="82" customWidth="1"/>
    <col min="13578" max="13578" width="8.375" style="82" customWidth="1"/>
    <col min="13579" max="13580" width="6.375" style="82" bestFit="1" customWidth="1"/>
    <col min="13581" max="13581" width="9" style="82"/>
    <col min="13582" max="13582" width="6.875" style="82" bestFit="1" customWidth="1"/>
    <col min="13583" max="13583" width="12.875" style="82" customWidth="1"/>
    <col min="13584" max="13584" width="7.75" style="82" bestFit="1" customWidth="1"/>
    <col min="13585" max="13585" width="9" style="82"/>
    <col min="13586" max="13586" width="11.5" style="82" bestFit="1" customWidth="1"/>
    <col min="13587" max="13824" width="9" style="82"/>
    <col min="13825" max="13825" width="58.625" style="82" customWidth="1"/>
    <col min="13826" max="13826" width="10.875" style="82" bestFit="1" customWidth="1"/>
    <col min="13827" max="13827" width="7.75" style="82" customWidth="1"/>
    <col min="13828" max="13828" width="8.375" style="82" customWidth="1"/>
    <col min="13829" max="13830" width="5.75" style="82" customWidth="1"/>
    <col min="13831" max="13831" width="7.375" style="82" bestFit="1" customWidth="1"/>
    <col min="13832" max="13832" width="9" style="82"/>
    <col min="13833" max="13833" width="8.625" style="82" customWidth="1"/>
    <col min="13834" max="13834" width="8.375" style="82" customWidth="1"/>
    <col min="13835" max="13836" width="6.375" style="82" bestFit="1" customWidth="1"/>
    <col min="13837" max="13837" width="9" style="82"/>
    <col min="13838" max="13838" width="6.875" style="82" bestFit="1" customWidth="1"/>
    <col min="13839" max="13839" width="12.875" style="82" customWidth="1"/>
    <col min="13840" max="13840" width="7.75" style="82" bestFit="1" customWidth="1"/>
    <col min="13841" max="13841" width="9" style="82"/>
    <col min="13842" max="13842" width="11.5" style="82" bestFit="1" customWidth="1"/>
    <col min="13843" max="14080" width="9" style="82"/>
    <col min="14081" max="14081" width="58.625" style="82" customWidth="1"/>
    <col min="14082" max="14082" width="10.875" style="82" bestFit="1" customWidth="1"/>
    <col min="14083" max="14083" width="7.75" style="82" customWidth="1"/>
    <col min="14084" max="14084" width="8.375" style="82" customWidth="1"/>
    <col min="14085" max="14086" width="5.75" style="82" customWidth="1"/>
    <col min="14087" max="14087" width="7.375" style="82" bestFit="1" customWidth="1"/>
    <col min="14088" max="14088" width="9" style="82"/>
    <col min="14089" max="14089" width="8.625" style="82" customWidth="1"/>
    <col min="14090" max="14090" width="8.375" style="82" customWidth="1"/>
    <col min="14091" max="14092" width="6.375" style="82" bestFit="1" customWidth="1"/>
    <col min="14093" max="14093" width="9" style="82"/>
    <col min="14094" max="14094" width="6.875" style="82" bestFit="1" customWidth="1"/>
    <col min="14095" max="14095" width="12.875" style="82" customWidth="1"/>
    <col min="14096" max="14096" width="7.75" style="82" bestFit="1" customWidth="1"/>
    <col min="14097" max="14097" width="9" style="82"/>
    <col min="14098" max="14098" width="11.5" style="82" bestFit="1" customWidth="1"/>
    <col min="14099" max="14336" width="9" style="82"/>
    <col min="14337" max="14337" width="58.625" style="82" customWidth="1"/>
    <col min="14338" max="14338" width="10.875" style="82" bestFit="1" customWidth="1"/>
    <col min="14339" max="14339" width="7.75" style="82" customWidth="1"/>
    <col min="14340" max="14340" width="8.375" style="82" customWidth="1"/>
    <col min="14341" max="14342" width="5.75" style="82" customWidth="1"/>
    <col min="14343" max="14343" width="7.375" style="82" bestFit="1" customWidth="1"/>
    <col min="14344" max="14344" width="9" style="82"/>
    <col min="14345" max="14345" width="8.625" style="82" customWidth="1"/>
    <col min="14346" max="14346" width="8.375" style="82" customWidth="1"/>
    <col min="14347" max="14348" width="6.375" style="82" bestFit="1" customWidth="1"/>
    <col min="14349" max="14349" width="9" style="82"/>
    <col min="14350" max="14350" width="6.875" style="82" bestFit="1" customWidth="1"/>
    <col min="14351" max="14351" width="12.875" style="82" customWidth="1"/>
    <col min="14352" max="14352" width="7.75" style="82" bestFit="1" customWidth="1"/>
    <col min="14353" max="14353" width="9" style="82"/>
    <col min="14354" max="14354" width="11.5" style="82" bestFit="1" customWidth="1"/>
    <col min="14355" max="14592" width="9" style="82"/>
    <col min="14593" max="14593" width="58.625" style="82" customWidth="1"/>
    <col min="14594" max="14594" width="10.875" style="82" bestFit="1" customWidth="1"/>
    <col min="14595" max="14595" width="7.75" style="82" customWidth="1"/>
    <col min="14596" max="14596" width="8.375" style="82" customWidth="1"/>
    <col min="14597" max="14598" width="5.75" style="82" customWidth="1"/>
    <col min="14599" max="14599" width="7.375" style="82" bestFit="1" customWidth="1"/>
    <col min="14600" max="14600" width="9" style="82"/>
    <col min="14601" max="14601" width="8.625" style="82" customWidth="1"/>
    <col min="14602" max="14602" width="8.375" style="82" customWidth="1"/>
    <col min="14603" max="14604" width="6.375" style="82" bestFit="1" customWidth="1"/>
    <col min="14605" max="14605" width="9" style="82"/>
    <col min="14606" max="14606" width="6.875" style="82" bestFit="1" customWidth="1"/>
    <col min="14607" max="14607" width="12.875" style="82" customWidth="1"/>
    <col min="14608" max="14608" width="7.75" style="82" bestFit="1" customWidth="1"/>
    <col min="14609" max="14609" width="9" style="82"/>
    <col min="14610" max="14610" width="11.5" style="82" bestFit="1" customWidth="1"/>
    <col min="14611" max="14848" width="9" style="82"/>
    <col min="14849" max="14849" width="58.625" style="82" customWidth="1"/>
    <col min="14850" max="14850" width="10.875" style="82" bestFit="1" customWidth="1"/>
    <col min="14851" max="14851" width="7.75" style="82" customWidth="1"/>
    <col min="14852" max="14852" width="8.375" style="82" customWidth="1"/>
    <col min="14853" max="14854" width="5.75" style="82" customWidth="1"/>
    <col min="14855" max="14855" width="7.375" style="82" bestFit="1" customWidth="1"/>
    <col min="14856" max="14856" width="9" style="82"/>
    <col min="14857" max="14857" width="8.625" style="82" customWidth="1"/>
    <col min="14858" max="14858" width="8.375" style="82" customWidth="1"/>
    <col min="14859" max="14860" width="6.375" style="82" bestFit="1" customWidth="1"/>
    <col min="14861" max="14861" width="9" style="82"/>
    <col min="14862" max="14862" width="6.875" style="82" bestFit="1" customWidth="1"/>
    <col min="14863" max="14863" width="12.875" style="82" customWidth="1"/>
    <col min="14864" max="14864" width="7.75" style="82" bestFit="1" customWidth="1"/>
    <col min="14865" max="14865" width="9" style="82"/>
    <col min="14866" max="14866" width="11.5" style="82" bestFit="1" customWidth="1"/>
    <col min="14867" max="15104" width="9" style="82"/>
    <col min="15105" max="15105" width="58.625" style="82" customWidth="1"/>
    <col min="15106" max="15106" width="10.875" style="82" bestFit="1" customWidth="1"/>
    <col min="15107" max="15107" width="7.75" style="82" customWidth="1"/>
    <col min="15108" max="15108" width="8.375" style="82" customWidth="1"/>
    <col min="15109" max="15110" width="5.75" style="82" customWidth="1"/>
    <col min="15111" max="15111" width="7.375" style="82" bestFit="1" customWidth="1"/>
    <col min="15112" max="15112" width="9" style="82"/>
    <col min="15113" max="15113" width="8.625" style="82" customWidth="1"/>
    <col min="15114" max="15114" width="8.375" style="82" customWidth="1"/>
    <col min="15115" max="15116" width="6.375" style="82" bestFit="1" customWidth="1"/>
    <col min="15117" max="15117" width="9" style="82"/>
    <col min="15118" max="15118" width="6.875" style="82" bestFit="1" customWidth="1"/>
    <col min="15119" max="15119" width="12.875" style="82" customWidth="1"/>
    <col min="15120" max="15120" width="7.75" style="82" bestFit="1" customWidth="1"/>
    <col min="15121" max="15121" width="9" style="82"/>
    <col min="15122" max="15122" width="11.5" style="82" bestFit="1" customWidth="1"/>
    <col min="15123" max="15360" width="9" style="82"/>
    <col min="15361" max="15361" width="58.625" style="82" customWidth="1"/>
    <col min="15362" max="15362" width="10.875" style="82" bestFit="1" customWidth="1"/>
    <col min="15363" max="15363" width="7.75" style="82" customWidth="1"/>
    <col min="15364" max="15364" width="8.375" style="82" customWidth="1"/>
    <col min="15365" max="15366" width="5.75" style="82" customWidth="1"/>
    <col min="15367" max="15367" width="7.375" style="82" bestFit="1" customWidth="1"/>
    <col min="15368" max="15368" width="9" style="82"/>
    <col min="15369" max="15369" width="8.625" style="82" customWidth="1"/>
    <col min="15370" max="15370" width="8.375" style="82" customWidth="1"/>
    <col min="15371" max="15372" width="6.375" style="82" bestFit="1" customWidth="1"/>
    <col min="15373" max="15373" width="9" style="82"/>
    <col min="15374" max="15374" width="6.875" style="82" bestFit="1" customWidth="1"/>
    <col min="15375" max="15375" width="12.875" style="82" customWidth="1"/>
    <col min="15376" max="15376" width="7.75" style="82" bestFit="1" customWidth="1"/>
    <col min="15377" max="15377" width="9" style="82"/>
    <col min="15378" max="15378" width="11.5" style="82" bestFit="1" customWidth="1"/>
    <col min="15379" max="15616" width="9" style="82"/>
    <col min="15617" max="15617" width="58.625" style="82" customWidth="1"/>
    <col min="15618" max="15618" width="10.875" style="82" bestFit="1" customWidth="1"/>
    <col min="15619" max="15619" width="7.75" style="82" customWidth="1"/>
    <col min="15620" max="15620" width="8.375" style="82" customWidth="1"/>
    <col min="15621" max="15622" width="5.75" style="82" customWidth="1"/>
    <col min="15623" max="15623" width="7.375" style="82" bestFit="1" customWidth="1"/>
    <col min="15624" max="15624" width="9" style="82"/>
    <col min="15625" max="15625" width="8.625" style="82" customWidth="1"/>
    <col min="15626" max="15626" width="8.375" style="82" customWidth="1"/>
    <col min="15627" max="15628" width="6.375" style="82" bestFit="1" customWidth="1"/>
    <col min="15629" max="15629" width="9" style="82"/>
    <col min="15630" max="15630" width="6.875" style="82" bestFit="1" customWidth="1"/>
    <col min="15631" max="15631" width="12.875" style="82" customWidth="1"/>
    <col min="15632" max="15632" width="7.75" style="82" bestFit="1" customWidth="1"/>
    <col min="15633" max="15633" width="9" style="82"/>
    <col min="15634" max="15634" width="11.5" style="82" bestFit="1" customWidth="1"/>
    <col min="15635" max="15872" width="9" style="82"/>
    <col min="15873" max="15873" width="58.625" style="82" customWidth="1"/>
    <col min="15874" max="15874" width="10.875" style="82" bestFit="1" customWidth="1"/>
    <col min="15875" max="15875" width="7.75" style="82" customWidth="1"/>
    <col min="15876" max="15876" width="8.375" style="82" customWidth="1"/>
    <col min="15877" max="15878" width="5.75" style="82" customWidth="1"/>
    <col min="15879" max="15879" width="7.375" style="82" bestFit="1" customWidth="1"/>
    <col min="15880" max="15880" width="9" style="82"/>
    <col min="15881" max="15881" width="8.625" style="82" customWidth="1"/>
    <col min="15882" max="15882" width="8.375" style="82" customWidth="1"/>
    <col min="15883" max="15884" width="6.375" style="82" bestFit="1" customWidth="1"/>
    <col min="15885" max="15885" width="9" style="82"/>
    <col min="15886" max="15886" width="6.875" style="82" bestFit="1" customWidth="1"/>
    <col min="15887" max="15887" width="12.875" style="82" customWidth="1"/>
    <col min="15888" max="15888" width="7.75" style="82" bestFit="1" customWidth="1"/>
    <col min="15889" max="15889" width="9" style="82"/>
    <col min="15890" max="15890" width="11.5" style="82" bestFit="1" customWidth="1"/>
    <col min="15891" max="16128" width="9" style="82"/>
    <col min="16129" max="16129" width="58.625" style="82" customWidth="1"/>
    <col min="16130" max="16130" width="10.875" style="82" bestFit="1" customWidth="1"/>
    <col min="16131" max="16131" width="7.75" style="82" customWidth="1"/>
    <col min="16132" max="16132" width="8.375" style="82" customWidth="1"/>
    <col min="16133" max="16134" width="5.75" style="82" customWidth="1"/>
    <col min="16135" max="16135" width="7.375" style="82" bestFit="1" customWidth="1"/>
    <col min="16136" max="16136" width="9" style="82"/>
    <col min="16137" max="16137" width="8.625" style="82" customWidth="1"/>
    <col min="16138" max="16138" width="8.375" style="82" customWidth="1"/>
    <col min="16139" max="16140" width="6.375" style="82" bestFit="1" customWidth="1"/>
    <col min="16141" max="16141" width="9" style="82"/>
    <col min="16142" max="16142" width="6.875" style="82" bestFit="1" customWidth="1"/>
    <col min="16143" max="16143" width="12.875" style="82" customWidth="1"/>
    <col min="16144" max="16144" width="7.75" style="82" bestFit="1" customWidth="1"/>
    <col min="16145" max="16145" width="9" style="82"/>
    <col min="16146" max="16146" width="11.5" style="82" bestFit="1" customWidth="1"/>
    <col min="16147" max="16384" width="9" style="82"/>
  </cols>
  <sheetData>
    <row r="1" spans="1:16" ht="15.75" customHeight="1">
      <c r="A1" s="276" t="s">
        <v>146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7"/>
    </row>
    <row r="2" spans="1:16" ht="15.75" customHeight="1">
      <c r="A2" s="278" t="s">
        <v>174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9"/>
    </row>
    <row r="3" spans="1:16" ht="15.75">
      <c r="A3" s="276" t="s">
        <v>147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7"/>
    </row>
    <row r="4" spans="1:16" ht="126" customHeight="1">
      <c r="A4" s="280" t="s">
        <v>148</v>
      </c>
      <c r="B4" s="281" t="s">
        <v>149</v>
      </c>
      <c r="C4" s="282" t="s">
        <v>199</v>
      </c>
      <c r="D4" s="109" t="s">
        <v>178</v>
      </c>
      <c r="E4" s="109" t="s">
        <v>150</v>
      </c>
      <c r="F4" s="108" t="s">
        <v>151</v>
      </c>
      <c r="G4" s="109" t="s">
        <v>152</v>
      </c>
      <c r="H4" s="108" t="s">
        <v>153</v>
      </c>
      <c r="I4" s="108" t="s">
        <v>154</v>
      </c>
      <c r="J4" s="108" t="s">
        <v>155</v>
      </c>
      <c r="K4" s="108" t="s">
        <v>156</v>
      </c>
      <c r="L4" s="108" t="s">
        <v>157</v>
      </c>
      <c r="M4" s="109" t="s">
        <v>158</v>
      </c>
      <c r="N4" s="110" t="s">
        <v>159</v>
      </c>
      <c r="O4" s="111" t="s">
        <v>160</v>
      </c>
      <c r="P4" s="112" t="s">
        <v>161</v>
      </c>
    </row>
    <row r="5" spans="1:16" ht="37.5" customHeight="1">
      <c r="A5" s="280"/>
      <c r="B5" s="281"/>
      <c r="C5" s="282"/>
      <c r="D5" s="113" t="s">
        <v>162</v>
      </c>
      <c r="E5" s="113" t="s">
        <v>162</v>
      </c>
      <c r="F5" s="113" t="s">
        <v>162</v>
      </c>
      <c r="G5" s="113" t="s">
        <v>163</v>
      </c>
      <c r="H5" s="113" t="s">
        <v>163</v>
      </c>
      <c r="I5" s="113" t="s">
        <v>164</v>
      </c>
      <c r="J5" s="113" t="s">
        <v>165</v>
      </c>
      <c r="K5" s="114" t="s">
        <v>166</v>
      </c>
      <c r="L5" s="113" t="s">
        <v>167</v>
      </c>
      <c r="M5" s="113" t="s">
        <v>142</v>
      </c>
      <c r="N5" s="115" t="s">
        <v>168</v>
      </c>
      <c r="O5" s="116"/>
      <c r="P5" s="112"/>
    </row>
    <row r="6" spans="1:16" ht="66" customHeight="1">
      <c r="A6" s="83" t="str">
        <f>Orçamento!D30</f>
        <v>ESCAVAÇÃO MECÂNICA EM MATERIAL DE 1ª CATEGORIA, INCLUSIVE CARGA EM CAMINHÃO, EXCLUSIVE TRANSPORTE E DESCARGA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5">
        <f>O7+O8+O9+O10</f>
        <v>11784.76</v>
      </c>
      <c r="P6" s="85" t="s">
        <v>169</v>
      </c>
    </row>
    <row r="7" spans="1:16" ht="28.5">
      <c r="A7" s="86" t="s">
        <v>191</v>
      </c>
      <c r="B7" s="87"/>
      <c r="C7" s="87"/>
      <c r="D7" s="87">
        <v>210</v>
      </c>
      <c r="E7" s="87">
        <v>60</v>
      </c>
      <c r="F7" s="87">
        <v>0.1</v>
      </c>
      <c r="G7" s="87"/>
      <c r="H7" s="87"/>
      <c r="I7" s="87">
        <f>D7*E7*F7</f>
        <v>1260</v>
      </c>
      <c r="J7" s="87"/>
      <c r="K7" s="87"/>
      <c r="L7" s="87"/>
      <c r="M7" s="87">
        <v>1.3</v>
      </c>
      <c r="N7" s="88"/>
      <c r="O7" s="88">
        <f>M7*I7</f>
        <v>1638</v>
      </c>
      <c r="P7" s="87"/>
    </row>
    <row r="8" spans="1:16" ht="28.5">
      <c r="A8" s="86" t="s">
        <v>192</v>
      </c>
      <c r="B8" s="87"/>
      <c r="C8" s="87"/>
      <c r="D8" s="87">
        <v>900</v>
      </c>
      <c r="E8" s="87">
        <v>50</v>
      </c>
      <c r="F8" s="87">
        <v>0.1</v>
      </c>
      <c r="G8" s="87"/>
      <c r="H8" s="87"/>
      <c r="I8" s="87">
        <f>D8*E8*F8</f>
        <v>4500</v>
      </c>
      <c r="J8" s="87"/>
      <c r="K8" s="87"/>
      <c r="L8" s="87"/>
      <c r="M8" s="87">
        <v>1.3</v>
      </c>
      <c r="N8" s="88"/>
      <c r="O8" s="88">
        <f t="shared" ref="O8:O10" si="0">M8*I8</f>
        <v>5850</v>
      </c>
      <c r="P8" s="87"/>
    </row>
    <row r="9" spans="1:16" ht="27.6" customHeight="1">
      <c r="A9" s="86" t="s">
        <v>204</v>
      </c>
      <c r="B9" s="87"/>
      <c r="C9" s="87"/>
      <c r="D9" s="87">
        <v>902</v>
      </c>
      <c r="E9" s="87">
        <v>26</v>
      </c>
      <c r="F9" s="87">
        <v>0.1</v>
      </c>
      <c r="G9" s="87"/>
      <c r="H9" s="87"/>
      <c r="I9" s="87">
        <f>D9*E9*F9</f>
        <v>2345.2000000000003</v>
      </c>
      <c r="J9" s="87"/>
      <c r="K9" s="87"/>
      <c r="L9" s="87"/>
      <c r="M9" s="87">
        <v>1.3</v>
      </c>
      <c r="N9" s="88"/>
      <c r="O9" s="88">
        <f t="shared" si="0"/>
        <v>3048.7600000000007</v>
      </c>
      <c r="P9" s="87"/>
    </row>
    <row r="10" spans="1:16" ht="28.5">
      <c r="A10" s="86" t="s">
        <v>205</v>
      </c>
      <c r="B10" s="87"/>
      <c r="C10" s="87"/>
      <c r="D10" s="87">
        <v>320</v>
      </c>
      <c r="E10" s="87">
        <v>30</v>
      </c>
      <c r="F10" s="87">
        <v>0.1</v>
      </c>
      <c r="G10" s="87"/>
      <c r="H10" s="87"/>
      <c r="I10" s="87">
        <f>D10*E10*F10</f>
        <v>960</v>
      </c>
      <c r="J10" s="87"/>
      <c r="K10" s="87"/>
      <c r="L10" s="87"/>
      <c r="M10" s="87">
        <v>1.3</v>
      </c>
      <c r="N10" s="88"/>
      <c r="O10" s="88">
        <f t="shared" si="0"/>
        <v>1248</v>
      </c>
      <c r="P10" s="87"/>
    </row>
    <row r="11" spans="1:16" ht="61.5" customHeight="1">
      <c r="A11" s="90" t="str">
        <f>Orçamento!D31</f>
        <v>TRANSPORTE COM CAMINHÃO BASCULANTE DE 18 M³, EM VIA URBANA PAVIMENTADA, ADICIONAL PARA DMT EXCEDENTE A 30 KM (UNIDADE: M3XKM). AF_07/2020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2"/>
      <c r="O11" s="93">
        <f>O12+O13+O14+O15</f>
        <v>11784.76</v>
      </c>
      <c r="P11" s="94" t="s">
        <v>172</v>
      </c>
    </row>
    <row r="12" spans="1:16">
      <c r="A12" s="86" t="s">
        <v>177</v>
      </c>
      <c r="B12" s="87"/>
      <c r="C12" s="87"/>
      <c r="D12" s="87">
        <v>210</v>
      </c>
      <c r="E12" s="87">
        <v>60</v>
      </c>
      <c r="F12" s="87">
        <v>0.1</v>
      </c>
      <c r="G12" s="87"/>
      <c r="H12" s="87"/>
      <c r="I12" s="87">
        <f>D12*E12*F12</f>
        <v>1260</v>
      </c>
      <c r="J12" s="87"/>
      <c r="K12" s="87"/>
      <c r="L12" s="87"/>
      <c r="M12" s="87">
        <v>1.3</v>
      </c>
      <c r="N12" s="88"/>
      <c r="O12" s="88">
        <f>I12*M12</f>
        <v>1638</v>
      </c>
      <c r="P12" s="87"/>
    </row>
    <row r="13" spans="1:16">
      <c r="A13" s="86" t="s">
        <v>179</v>
      </c>
      <c r="B13" s="87"/>
      <c r="C13" s="87"/>
      <c r="D13" s="87">
        <v>900</v>
      </c>
      <c r="E13" s="87">
        <v>50</v>
      </c>
      <c r="F13" s="87">
        <v>0.1</v>
      </c>
      <c r="G13" s="87"/>
      <c r="H13" s="87"/>
      <c r="I13" s="87">
        <f>D13*E13*F13</f>
        <v>4500</v>
      </c>
      <c r="J13" s="87"/>
      <c r="K13" s="87"/>
      <c r="L13" s="87"/>
      <c r="M13" s="87">
        <v>1.3</v>
      </c>
      <c r="N13" s="88"/>
      <c r="O13" s="88">
        <f t="shared" ref="O13:O15" si="1">I13*M13</f>
        <v>5850</v>
      </c>
      <c r="P13" s="87"/>
    </row>
    <row r="14" spans="1:16">
      <c r="A14" s="86" t="s">
        <v>180</v>
      </c>
      <c r="B14" s="87"/>
      <c r="C14" s="87"/>
      <c r="D14" s="87">
        <v>902</v>
      </c>
      <c r="E14" s="87">
        <v>26</v>
      </c>
      <c r="F14" s="87">
        <v>0.1</v>
      </c>
      <c r="G14" s="87"/>
      <c r="H14" s="87"/>
      <c r="I14" s="87">
        <f>D14*E14*F14</f>
        <v>2345.2000000000003</v>
      </c>
      <c r="J14" s="87"/>
      <c r="K14" s="87"/>
      <c r="L14" s="87"/>
      <c r="M14" s="87">
        <v>1.3</v>
      </c>
      <c r="N14" s="88"/>
      <c r="O14" s="88">
        <f t="shared" si="1"/>
        <v>3048.7600000000007</v>
      </c>
      <c r="P14" s="87"/>
    </row>
    <row r="15" spans="1:16">
      <c r="A15" s="86" t="s">
        <v>183</v>
      </c>
      <c r="B15" s="87"/>
      <c r="C15" s="87"/>
      <c r="D15" s="87">
        <v>320</v>
      </c>
      <c r="E15" s="87">
        <v>30</v>
      </c>
      <c r="F15" s="87">
        <v>0.1</v>
      </c>
      <c r="G15" s="87"/>
      <c r="H15" s="87"/>
      <c r="I15" s="87">
        <f>D15*E15*F15</f>
        <v>960</v>
      </c>
      <c r="J15" s="87"/>
      <c r="K15" s="87"/>
      <c r="L15" s="87"/>
      <c r="M15" s="87">
        <v>1.3</v>
      </c>
      <c r="N15" s="88"/>
      <c r="O15" s="88">
        <f t="shared" si="1"/>
        <v>1248</v>
      </c>
      <c r="P15" s="87"/>
    </row>
    <row r="16" spans="1:16" ht="15">
      <c r="A16" s="90" t="str">
        <f>Orçamento!D32</f>
        <v>REGULARIZAÇÃO DE SUPERFÍCIE COM MOTONIVELADORA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2"/>
      <c r="O16" s="93">
        <f>O17+O18+O19+O20+O21+O22</f>
        <v>100450.6</v>
      </c>
      <c r="P16" s="94" t="s">
        <v>170</v>
      </c>
    </row>
    <row r="17" spans="1:16">
      <c r="A17" s="86" t="s">
        <v>177</v>
      </c>
      <c r="B17" s="87"/>
      <c r="C17" s="87"/>
      <c r="D17" s="87">
        <v>210</v>
      </c>
      <c r="E17" s="87">
        <v>60</v>
      </c>
      <c r="F17" s="87"/>
      <c r="G17" s="87"/>
      <c r="H17" s="87">
        <f>D17*E17</f>
        <v>12600</v>
      </c>
      <c r="I17" s="87"/>
      <c r="J17" s="87"/>
      <c r="K17" s="87"/>
      <c r="L17" s="87"/>
      <c r="M17" s="87"/>
      <c r="N17" s="88"/>
      <c r="O17" s="88">
        <f>H17</f>
        <v>12600</v>
      </c>
      <c r="P17" s="87"/>
    </row>
    <row r="18" spans="1:16">
      <c r="A18" s="86" t="s">
        <v>179</v>
      </c>
      <c r="B18" s="87"/>
      <c r="C18" s="87"/>
      <c r="D18" s="87">
        <v>900</v>
      </c>
      <c r="E18" s="87">
        <v>50</v>
      </c>
      <c r="F18" s="87"/>
      <c r="G18" s="87"/>
      <c r="H18" s="87">
        <f t="shared" ref="H18:H21" si="2">D18*E18</f>
        <v>45000</v>
      </c>
      <c r="I18" s="87"/>
      <c r="J18" s="87"/>
      <c r="K18" s="87"/>
      <c r="L18" s="87"/>
      <c r="M18" s="87"/>
      <c r="N18" s="88"/>
      <c r="O18" s="88">
        <f t="shared" ref="O18:O21" si="3">H18</f>
        <v>45000</v>
      </c>
      <c r="P18" s="87"/>
    </row>
    <row r="19" spans="1:16">
      <c r="A19" s="86" t="s">
        <v>180</v>
      </c>
      <c r="B19" s="87"/>
      <c r="C19" s="87"/>
      <c r="D19" s="87">
        <v>902</v>
      </c>
      <c r="E19" s="87">
        <v>26</v>
      </c>
      <c r="F19" s="87"/>
      <c r="G19" s="87"/>
      <c r="H19" s="87">
        <f t="shared" si="2"/>
        <v>23452</v>
      </c>
      <c r="I19" s="87"/>
      <c r="J19" s="87"/>
      <c r="K19" s="87"/>
      <c r="L19" s="87"/>
      <c r="M19" s="87"/>
      <c r="N19" s="88"/>
      <c r="O19" s="88">
        <f t="shared" si="3"/>
        <v>23452</v>
      </c>
      <c r="P19" s="87"/>
    </row>
    <row r="20" spans="1:16">
      <c r="A20" s="86" t="s">
        <v>193</v>
      </c>
      <c r="B20" s="87"/>
      <c r="C20" s="87"/>
      <c r="D20" s="87">
        <v>320</v>
      </c>
      <c r="E20" s="87">
        <v>30</v>
      </c>
      <c r="F20" s="87"/>
      <c r="G20" s="87"/>
      <c r="H20" s="87">
        <f t="shared" si="2"/>
        <v>9600</v>
      </c>
      <c r="I20" s="87"/>
      <c r="J20" s="87"/>
      <c r="K20" s="87"/>
      <c r="L20" s="87"/>
      <c r="M20" s="87"/>
      <c r="N20" s="88"/>
      <c r="O20" s="88">
        <f t="shared" si="3"/>
        <v>9600</v>
      </c>
      <c r="P20" s="87"/>
    </row>
    <row r="21" spans="1:16">
      <c r="A21" s="86" t="s">
        <v>184</v>
      </c>
      <c r="B21" s="87"/>
      <c r="C21" s="87"/>
      <c r="D21" s="87">
        <v>45.5</v>
      </c>
      <c r="E21" s="87">
        <v>47</v>
      </c>
      <c r="F21" s="87"/>
      <c r="G21" s="87"/>
      <c r="H21" s="87">
        <f t="shared" si="2"/>
        <v>2138.5</v>
      </c>
      <c r="I21" s="87"/>
      <c r="J21" s="87"/>
      <c r="K21" s="87"/>
      <c r="L21" s="87"/>
      <c r="M21" s="87"/>
      <c r="N21" s="88"/>
      <c r="O21" s="88">
        <f t="shared" si="3"/>
        <v>2138.5</v>
      </c>
      <c r="P21" s="87"/>
    </row>
    <row r="22" spans="1:16">
      <c r="A22" s="86" t="s">
        <v>185</v>
      </c>
      <c r="B22" s="87"/>
      <c r="C22" s="87"/>
      <c r="D22" s="87">
        <v>1094.3</v>
      </c>
      <c r="E22" s="87">
        <v>7</v>
      </c>
      <c r="F22" s="87"/>
      <c r="G22" s="87"/>
      <c r="H22" s="87">
        <f t="shared" ref="H22" si="4">D22*E22</f>
        <v>7660.0999999999995</v>
      </c>
      <c r="I22" s="87"/>
      <c r="J22" s="87"/>
      <c r="K22" s="87"/>
      <c r="L22" s="87"/>
      <c r="M22" s="87"/>
      <c r="N22" s="88"/>
      <c r="O22" s="88">
        <f t="shared" ref="O22" si="5">H22</f>
        <v>7660.0999999999995</v>
      </c>
      <c r="P22" s="87"/>
    </row>
    <row r="23" spans="1:16" ht="40.5" customHeight="1">
      <c r="A23" s="90" t="str">
        <f>Orçamento!D33</f>
        <v>COMPACTAÇÃO MECÂNICA DE ATERRO COM ROLO VIBRATÓRIO A 100% DO PROCTOR NORMAL, INCLUSIVE ESPALHAMENTO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2"/>
      <c r="O23" s="93">
        <f>O24+O25</f>
        <v>3305.2000000000003</v>
      </c>
      <c r="P23" s="94" t="s">
        <v>172</v>
      </c>
    </row>
    <row r="24" spans="1:16">
      <c r="A24" s="86" t="s">
        <v>180</v>
      </c>
      <c r="B24" s="87"/>
      <c r="C24" s="87"/>
      <c r="D24" s="87">
        <v>902</v>
      </c>
      <c r="E24" s="87">
        <v>26</v>
      </c>
      <c r="F24" s="87">
        <v>0.1</v>
      </c>
      <c r="G24" s="87"/>
      <c r="H24" s="87"/>
      <c r="I24" s="87">
        <f>D24*E24*F24</f>
        <v>2345.2000000000003</v>
      </c>
      <c r="J24" s="87"/>
      <c r="K24" s="87"/>
      <c r="L24" s="87"/>
      <c r="M24" s="87"/>
      <c r="N24" s="88"/>
      <c r="O24" s="88">
        <f>I24</f>
        <v>2345.2000000000003</v>
      </c>
      <c r="P24" s="87"/>
    </row>
    <row r="25" spans="1:16">
      <c r="A25" s="86" t="s">
        <v>194</v>
      </c>
      <c r="B25" s="87"/>
      <c r="C25" s="87"/>
      <c r="D25" s="87">
        <v>320</v>
      </c>
      <c r="E25" s="87">
        <v>30</v>
      </c>
      <c r="F25" s="87">
        <v>0.1</v>
      </c>
      <c r="G25" s="87"/>
      <c r="H25" s="87"/>
      <c r="I25" s="87">
        <f>D25*E25*F25</f>
        <v>960</v>
      </c>
      <c r="J25" s="87"/>
      <c r="K25" s="87"/>
      <c r="L25" s="87"/>
      <c r="M25" s="87"/>
      <c r="N25" s="88"/>
      <c r="O25" s="88">
        <f t="shared" ref="O25" si="6">I25</f>
        <v>960</v>
      </c>
      <c r="P25" s="87"/>
    </row>
    <row r="26" spans="1:16" ht="40.5" customHeight="1">
      <c r="A26" s="90" t="str">
        <f>Orçamento!D34</f>
        <v>ARGILA OU BARRO PARA ATERRO/REATERRO (COM TRANSPORTE ATE 10 KM)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2"/>
      <c r="O26" s="93">
        <f>O27+O28</f>
        <v>4957.7999999999993</v>
      </c>
      <c r="P26" s="94" t="s">
        <v>172</v>
      </c>
    </row>
    <row r="27" spans="1:16">
      <c r="A27" s="86" t="s">
        <v>180</v>
      </c>
      <c r="B27" s="87"/>
      <c r="C27" s="87"/>
      <c r="D27" s="87">
        <v>902</v>
      </c>
      <c r="E27" s="87">
        <v>26</v>
      </c>
      <c r="F27" s="87">
        <v>0.15</v>
      </c>
      <c r="G27" s="87"/>
      <c r="H27" s="87"/>
      <c r="I27" s="87">
        <f>D27*E27*F27</f>
        <v>3517.7999999999997</v>
      </c>
      <c r="J27" s="87"/>
      <c r="K27" s="87"/>
      <c r="L27" s="87"/>
      <c r="M27" s="87"/>
      <c r="N27" s="88"/>
      <c r="O27" s="88">
        <f>I27</f>
        <v>3517.7999999999997</v>
      </c>
      <c r="P27" s="87"/>
    </row>
    <row r="28" spans="1:16">
      <c r="A28" s="86" t="s">
        <v>194</v>
      </c>
      <c r="B28" s="87"/>
      <c r="C28" s="87"/>
      <c r="D28" s="87">
        <v>320</v>
      </c>
      <c r="E28" s="87">
        <v>30</v>
      </c>
      <c r="F28" s="87">
        <v>0.15</v>
      </c>
      <c r="G28" s="87"/>
      <c r="H28" s="87"/>
      <c r="I28" s="87">
        <f>D28*E28*F28</f>
        <v>1440</v>
      </c>
      <c r="J28" s="87"/>
      <c r="K28" s="87"/>
      <c r="L28" s="87"/>
      <c r="M28" s="87"/>
      <c r="N28" s="88"/>
      <c r="O28" s="88">
        <f t="shared" ref="O28" si="7">I28</f>
        <v>1440</v>
      </c>
      <c r="P28" s="87"/>
    </row>
    <row r="29" spans="1:16" ht="35.450000000000003" customHeight="1">
      <c r="A29" s="89" t="str">
        <f>Orçamento!D46</f>
        <v>BASE OU SUB-BASE DE BRITA GRADUADA TRATADA COM CIMENTO COM BRITA COMERCIAL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5">
        <f>O30+O31</f>
        <v>4957.7999999999993</v>
      </c>
      <c r="P29" s="85" t="s">
        <v>170</v>
      </c>
    </row>
    <row r="30" spans="1:16">
      <c r="A30" s="86" t="s">
        <v>219</v>
      </c>
      <c r="B30" s="87"/>
      <c r="C30" s="87"/>
      <c r="D30" s="87">
        <v>902</v>
      </c>
      <c r="E30" s="87">
        <v>26</v>
      </c>
      <c r="F30" s="87">
        <v>0.15</v>
      </c>
      <c r="G30" s="87"/>
      <c r="H30" s="87"/>
      <c r="I30" s="87">
        <f>D30*E30*F30</f>
        <v>3517.7999999999997</v>
      </c>
      <c r="J30" s="87"/>
      <c r="K30" s="87"/>
      <c r="L30" s="87"/>
      <c r="M30" s="87"/>
      <c r="N30" s="88"/>
      <c r="O30" s="88">
        <f>I30</f>
        <v>3517.7999999999997</v>
      </c>
      <c r="P30" s="87"/>
    </row>
    <row r="31" spans="1:16">
      <c r="A31" s="86" t="s">
        <v>194</v>
      </c>
      <c r="B31" s="87"/>
      <c r="C31" s="87"/>
      <c r="D31" s="87">
        <v>320</v>
      </c>
      <c r="E31" s="87">
        <v>30</v>
      </c>
      <c r="F31" s="87">
        <v>0.15</v>
      </c>
      <c r="G31" s="87"/>
      <c r="H31" s="87"/>
      <c r="I31" s="87">
        <f>D31*E31*F31</f>
        <v>1440</v>
      </c>
      <c r="J31" s="87"/>
      <c r="K31" s="87"/>
      <c r="L31" s="87"/>
      <c r="M31" s="87"/>
      <c r="N31" s="88"/>
      <c r="O31" s="88">
        <f>I31</f>
        <v>1440</v>
      </c>
      <c r="P31" s="87"/>
    </row>
    <row r="32" spans="1:16" ht="29.25" customHeight="1">
      <c r="A32" s="89" t="str">
        <f>Orçamento!D48</f>
        <v>IMPRIMAÇÃO COM EMULSÃO ASFÁLTICA - EAI, LIMPEZA MANUAL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5">
        <f>O33+O34+O35+O36</f>
        <v>42850.6</v>
      </c>
      <c r="P32" s="85" t="s">
        <v>170</v>
      </c>
    </row>
    <row r="33" spans="1:16">
      <c r="A33" s="95" t="s">
        <v>196</v>
      </c>
      <c r="B33" s="87"/>
      <c r="C33" s="87"/>
      <c r="D33" s="87">
        <f t="shared" ref="D33:E36" si="8">D19</f>
        <v>902</v>
      </c>
      <c r="E33" s="87">
        <f t="shared" si="8"/>
        <v>26</v>
      </c>
      <c r="F33" s="87"/>
      <c r="G33" s="87"/>
      <c r="H33" s="87">
        <f>D33*E33</f>
        <v>23452</v>
      </c>
      <c r="I33" s="87"/>
      <c r="J33" s="87"/>
      <c r="K33" s="98">
        <f>0.5/1000</f>
        <v>5.0000000000000001E-4</v>
      </c>
      <c r="L33" s="87">
        <v>30</v>
      </c>
      <c r="M33" s="87"/>
      <c r="N33" s="87"/>
      <c r="O33" s="87">
        <f>H33</f>
        <v>23452</v>
      </c>
      <c r="P33" s="87"/>
    </row>
    <row r="34" spans="1:16">
      <c r="A34" s="95" t="s">
        <v>197</v>
      </c>
      <c r="B34" s="87"/>
      <c r="C34" s="87"/>
      <c r="D34" s="87">
        <f t="shared" si="8"/>
        <v>320</v>
      </c>
      <c r="E34" s="87">
        <f t="shared" si="8"/>
        <v>30</v>
      </c>
      <c r="F34" s="87"/>
      <c r="G34" s="87"/>
      <c r="H34" s="87">
        <f t="shared" ref="H34:H36" si="9">D34*E34</f>
        <v>9600</v>
      </c>
      <c r="I34" s="87"/>
      <c r="J34" s="87"/>
      <c r="K34" s="98">
        <f t="shared" ref="K34:K36" si="10">0.5/1000</f>
        <v>5.0000000000000001E-4</v>
      </c>
      <c r="L34" s="87">
        <v>30</v>
      </c>
      <c r="M34" s="87"/>
      <c r="N34" s="87"/>
      <c r="O34" s="87">
        <f t="shared" ref="O34:O36" si="11">H34</f>
        <v>9600</v>
      </c>
      <c r="P34" s="87"/>
    </row>
    <row r="35" spans="1:16">
      <c r="A35" s="95" t="s">
        <v>195</v>
      </c>
      <c r="B35" s="87"/>
      <c r="C35" s="87"/>
      <c r="D35" s="87">
        <f t="shared" si="8"/>
        <v>45.5</v>
      </c>
      <c r="E35" s="87">
        <f t="shared" si="8"/>
        <v>47</v>
      </c>
      <c r="F35" s="87"/>
      <c r="G35" s="87"/>
      <c r="H35" s="87">
        <f t="shared" si="9"/>
        <v>2138.5</v>
      </c>
      <c r="I35" s="87"/>
      <c r="J35" s="87"/>
      <c r="K35" s="98">
        <f t="shared" si="10"/>
        <v>5.0000000000000001E-4</v>
      </c>
      <c r="L35" s="87">
        <v>30</v>
      </c>
      <c r="M35" s="87"/>
      <c r="N35" s="87"/>
      <c r="O35" s="87">
        <f t="shared" si="11"/>
        <v>2138.5</v>
      </c>
      <c r="P35" s="87"/>
    </row>
    <row r="36" spans="1:16">
      <c r="A36" s="95" t="s">
        <v>185</v>
      </c>
      <c r="B36" s="87"/>
      <c r="C36" s="87"/>
      <c r="D36" s="87">
        <f t="shared" si="8"/>
        <v>1094.3</v>
      </c>
      <c r="E36" s="87">
        <f t="shared" si="8"/>
        <v>7</v>
      </c>
      <c r="F36" s="87"/>
      <c r="G36" s="87"/>
      <c r="H36" s="87">
        <f t="shared" si="9"/>
        <v>7660.0999999999995</v>
      </c>
      <c r="I36" s="87"/>
      <c r="J36" s="87"/>
      <c r="K36" s="98">
        <f t="shared" si="10"/>
        <v>5.0000000000000001E-4</v>
      </c>
      <c r="L36" s="87">
        <v>30</v>
      </c>
      <c r="M36" s="87"/>
      <c r="N36" s="87"/>
      <c r="O36" s="87">
        <f t="shared" si="11"/>
        <v>7660.0999999999995</v>
      </c>
      <c r="P36" s="87"/>
    </row>
    <row r="37" spans="1:16" ht="53.25" customHeight="1">
      <c r="A37" s="89" t="str">
        <f>Orçamento!D49</f>
        <v>TRANSPORTE DE MATERIAL DE QUALQUER NATUREZA. DMT &gt; 10 KM. DISTÂNCIA MÉDIA DE TRANSPORTE DE 21,0 KM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5">
        <f>O38+O39+O40+O41</f>
        <v>642.75900000000001</v>
      </c>
      <c r="P37" s="85" t="s">
        <v>94</v>
      </c>
    </row>
    <row r="38" spans="1:16">
      <c r="A38" s="95" t="s">
        <v>196</v>
      </c>
      <c r="B38" s="87"/>
      <c r="C38" s="87"/>
      <c r="D38" s="87">
        <f>D33</f>
        <v>902</v>
      </c>
      <c r="E38" s="87">
        <f>E33</f>
        <v>26</v>
      </c>
      <c r="F38" s="87"/>
      <c r="G38" s="87"/>
      <c r="H38" s="87">
        <f>D38*E38</f>
        <v>23452</v>
      </c>
      <c r="I38" s="87"/>
      <c r="J38" s="87"/>
      <c r="K38" s="98">
        <f>0.5/1000</f>
        <v>5.0000000000000001E-4</v>
      </c>
      <c r="L38" s="87">
        <v>30</v>
      </c>
      <c r="M38" s="87"/>
      <c r="N38" s="87"/>
      <c r="O38" s="87">
        <f>H38*K38*L38</f>
        <v>351.78000000000003</v>
      </c>
      <c r="P38" s="87"/>
    </row>
    <row r="39" spans="1:16">
      <c r="A39" s="95" t="s">
        <v>197</v>
      </c>
      <c r="B39" s="87"/>
      <c r="C39" s="87"/>
      <c r="D39" s="87">
        <f t="shared" ref="D39:E39" si="12">D34</f>
        <v>320</v>
      </c>
      <c r="E39" s="87">
        <f t="shared" si="12"/>
        <v>30</v>
      </c>
      <c r="F39" s="87"/>
      <c r="G39" s="87"/>
      <c r="H39" s="87">
        <f t="shared" ref="H39:H41" si="13">D39*E39</f>
        <v>9600</v>
      </c>
      <c r="I39" s="87"/>
      <c r="J39" s="87"/>
      <c r="K39" s="98">
        <f t="shared" ref="K39:K41" si="14">0.5/1000</f>
        <v>5.0000000000000001E-4</v>
      </c>
      <c r="L39" s="87">
        <v>30</v>
      </c>
      <c r="M39" s="87"/>
      <c r="N39" s="87"/>
      <c r="O39" s="87">
        <f t="shared" ref="O39:O41" si="15">H39*K39*L39</f>
        <v>144</v>
      </c>
      <c r="P39" s="87"/>
    </row>
    <row r="40" spans="1:16">
      <c r="A40" s="95" t="s">
        <v>195</v>
      </c>
      <c r="B40" s="87"/>
      <c r="C40" s="87"/>
      <c r="D40" s="87">
        <f t="shared" ref="D40:E40" si="16">D35</f>
        <v>45.5</v>
      </c>
      <c r="E40" s="87">
        <f t="shared" si="16"/>
        <v>47</v>
      </c>
      <c r="F40" s="87"/>
      <c r="G40" s="87"/>
      <c r="H40" s="87">
        <f t="shared" si="13"/>
        <v>2138.5</v>
      </c>
      <c r="I40" s="87"/>
      <c r="J40" s="87"/>
      <c r="K40" s="98">
        <f t="shared" si="14"/>
        <v>5.0000000000000001E-4</v>
      </c>
      <c r="L40" s="87">
        <v>30</v>
      </c>
      <c r="M40" s="87"/>
      <c r="N40" s="87"/>
      <c r="O40" s="87">
        <f t="shared" si="15"/>
        <v>32.077500000000001</v>
      </c>
      <c r="P40" s="87"/>
    </row>
    <row r="41" spans="1:16">
      <c r="A41" s="95" t="s">
        <v>185</v>
      </c>
      <c r="B41" s="87"/>
      <c r="C41" s="87"/>
      <c r="D41" s="87">
        <f t="shared" ref="D41:E41" si="17">D36</f>
        <v>1094.3</v>
      </c>
      <c r="E41" s="87">
        <f t="shared" si="17"/>
        <v>7</v>
      </c>
      <c r="F41" s="87"/>
      <c r="G41" s="87"/>
      <c r="H41" s="87">
        <f t="shared" si="13"/>
        <v>7660.0999999999995</v>
      </c>
      <c r="I41" s="87"/>
      <c r="J41" s="87"/>
      <c r="K41" s="98">
        <f t="shared" si="14"/>
        <v>5.0000000000000001E-4</v>
      </c>
      <c r="L41" s="87">
        <v>30</v>
      </c>
      <c r="M41" s="87"/>
      <c r="N41" s="87"/>
      <c r="O41" s="87">
        <f t="shared" si="15"/>
        <v>114.9015</v>
      </c>
      <c r="P41" s="87"/>
    </row>
    <row r="42" spans="1:16" ht="15">
      <c r="A42" s="89" t="str">
        <f>Orçamento!D50</f>
        <v>PINTURA DE LIGAÇÃO COM RR-1C</v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5">
        <f>O43+O44+O45+O46</f>
        <v>42850.6</v>
      </c>
      <c r="P42" s="85" t="s">
        <v>170</v>
      </c>
    </row>
    <row r="43" spans="1:16">
      <c r="A43" s="95" t="s">
        <v>196</v>
      </c>
      <c r="B43" s="87"/>
      <c r="C43" s="87"/>
      <c r="D43" s="87">
        <f>D24</f>
        <v>902</v>
      </c>
      <c r="E43" s="87">
        <f>E24</f>
        <v>26</v>
      </c>
      <c r="F43" s="87"/>
      <c r="G43" s="87"/>
      <c r="H43" s="87">
        <f>D43*E43</f>
        <v>23452</v>
      </c>
      <c r="I43" s="87"/>
      <c r="J43" s="87"/>
      <c r="K43" s="87"/>
      <c r="L43" s="87"/>
      <c r="M43" s="87"/>
      <c r="N43" s="87"/>
      <c r="O43" s="87">
        <f>H43</f>
        <v>23452</v>
      </c>
      <c r="P43" s="87"/>
    </row>
    <row r="44" spans="1:16">
      <c r="A44" s="95" t="s">
        <v>197</v>
      </c>
      <c r="B44" s="87"/>
      <c r="C44" s="87"/>
      <c r="D44" s="87">
        <f>D25</f>
        <v>320</v>
      </c>
      <c r="E44" s="87">
        <f>E25</f>
        <v>30</v>
      </c>
      <c r="F44" s="87"/>
      <c r="G44" s="87"/>
      <c r="H44" s="87">
        <f t="shared" ref="H44:H46" si="18">D44*E44</f>
        <v>9600</v>
      </c>
      <c r="I44" s="87"/>
      <c r="J44" s="87"/>
      <c r="K44" s="87"/>
      <c r="L44" s="87"/>
      <c r="M44" s="87"/>
      <c r="N44" s="87"/>
      <c r="O44" s="87">
        <f t="shared" ref="O44:O46" si="19">H44</f>
        <v>9600</v>
      </c>
      <c r="P44" s="87"/>
    </row>
    <row r="45" spans="1:16">
      <c r="A45" s="95" t="s">
        <v>195</v>
      </c>
      <c r="B45" s="87"/>
      <c r="C45" s="87"/>
      <c r="D45" s="87">
        <v>45.5</v>
      </c>
      <c r="E45" s="87">
        <v>47</v>
      </c>
      <c r="F45" s="87"/>
      <c r="G45" s="87"/>
      <c r="H45" s="87">
        <f t="shared" si="18"/>
        <v>2138.5</v>
      </c>
      <c r="I45" s="87"/>
      <c r="J45" s="87"/>
      <c r="K45" s="87"/>
      <c r="L45" s="87"/>
      <c r="M45" s="87"/>
      <c r="N45" s="87"/>
      <c r="O45" s="87">
        <f t="shared" si="19"/>
        <v>2138.5</v>
      </c>
      <c r="P45" s="87"/>
    </row>
    <row r="46" spans="1:16">
      <c r="A46" s="95" t="s">
        <v>185</v>
      </c>
      <c r="B46" s="87"/>
      <c r="C46" s="87"/>
      <c r="D46" s="87">
        <v>1094.3</v>
      </c>
      <c r="E46" s="87">
        <v>7</v>
      </c>
      <c r="F46" s="87"/>
      <c r="G46" s="87"/>
      <c r="H46" s="87">
        <f t="shared" si="18"/>
        <v>7660.0999999999995</v>
      </c>
      <c r="I46" s="87"/>
      <c r="J46" s="87"/>
      <c r="K46" s="87"/>
      <c r="L46" s="87"/>
      <c r="M46" s="87"/>
      <c r="N46" s="87"/>
      <c r="O46" s="87">
        <f t="shared" si="19"/>
        <v>7660.0999999999995</v>
      </c>
      <c r="P46" s="87"/>
    </row>
    <row r="47" spans="1:16" ht="53.25" customHeight="1">
      <c r="A47" s="89" t="str">
        <f>Orçamento!D51</f>
        <v>TRANSPORTE DE MATERIAL DE QUALQUER NATUREZA. DMT &gt; 10 KM. DISTÂNCIA MÉDIA DE TRANSPORTE DE 21,0 KM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5">
        <f>O48+O49+O50+O51</f>
        <v>642.75900000000001</v>
      </c>
      <c r="P47" s="85" t="s">
        <v>94</v>
      </c>
    </row>
    <row r="48" spans="1:16">
      <c r="A48" s="95" t="s">
        <v>196</v>
      </c>
      <c r="B48" s="87"/>
      <c r="C48" s="87"/>
      <c r="D48" s="87">
        <f>D43</f>
        <v>902</v>
      </c>
      <c r="E48" s="87">
        <f>E43</f>
        <v>26</v>
      </c>
      <c r="F48" s="87"/>
      <c r="G48" s="87"/>
      <c r="H48" s="87">
        <f>D48*E48</f>
        <v>23452</v>
      </c>
      <c r="I48" s="87"/>
      <c r="J48" s="87"/>
      <c r="K48" s="98">
        <f>0.5/1000</f>
        <v>5.0000000000000001E-4</v>
      </c>
      <c r="L48" s="87">
        <v>30</v>
      </c>
      <c r="M48" s="87"/>
      <c r="N48" s="87"/>
      <c r="O48" s="87">
        <f>H48*K48*L48</f>
        <v>351.78000000000003</v>
      </c>
      <c r="P48" s="87"/>
    </row>
    <row r="49" spans="1:17">
      <c r="A49" s="95" t="s">
        <v>197</v>
      </c>
      <c r="B49" s="87"/>
      <c r="C49" s="87"/>
      <c r="D49" s="87">
        <f t="shared" ref="D49:E51" si="20">D44</f>
        <v>320</v>
      </c>
      <c r="E49" s="87">
        <f t="shared" si="20"/>
        <v>30</v>
      </c>
      <c r="F49" s="87"/>
      <c r="G49" s="87"/>
      <c r="H49" s="87">
        <f t="shared" ref="H49:H51" si="21">D49*E49</f>
        <v>9600</v>
      </c>
      <c r="I49" s="87"/>
      <c r="J49" s="87"/>
      <c r="K49" s="98">
        <f t="shared" ref="K49:K51" si="22">0.5/1000</f>
        <v>5.0000000000000001E-4</v>
      </c>
      <c r="L49" s="87">
        <v>30</v>
      </c>
      <c r="M49" s="87"/>
      <c r="N49" s="87"/>
      <c r="O49" s="87">
        <f t="shared" ref="O49:O51" si="23">H49*K49*L49</f>
        <v>144</v>
      </c>
      <c r="P49" s="87"/>
    </row>
    <row r="50" spans="1:17">
      <c r="A50" s="95" t="s">
        <v>195</v>
      </c>
      <c r="B50" s="87"/>
      <c r="C50" s="87"/>
      <c r="D50" s="87">
        <f t="shared" si="20"/>
        <v>45.5</v>
      </c>
      <c r="E50" s="87">
        <f t="shared" si="20"/>
        <v>47</v>
      </c>
      <c r="F50" s="87"/>
      <c r="G50" s="87"/>
      <c r="H50" s="87">
        <f t="shared" si="21"/>
        <v>2138.5</v>
      </c>
      <c r="I50" s="87"/>
      <c r="J50" s="87"/>
      <c r="K50" s="98">
        <f t="shared" si="22"/>
        <v>5.0000000000000001E-4</v>
      </c>
      <c r="L50" s="87">
        <v>30</v>
      </c>
      <c r="M50" s="87"/>
      <c r="N50" s="87"/>
      <c r="O50" s="87">
        <f t="shared" si="23"/>
        <v>32.077500000000001</v>
      </c>
      <c r="P50" s="87"/>
    </row>
    <row r="51" spans="1:17">
      <c r="A51" s="95" t="s">
        <v>185</v>
      </c>
      <c r="B51" s="87"/>
      <c r="C51" s="87"/>
      <c r="D51" s="87">
        <f t="shared" si="20"/>
        <v>1094.3</v>
      </c>
      <c r="E51" s="87">
        <f t="shared" si="20"/>
        <v>7</v>
      </c>
      <c r="F51" s="87"/>
      <c r="G51" s="87"/>
      <c r="H51" s="87">
        <f t="shared" si="21"/>
        <v>7660.0999999999995</v>
      </c>
      <c r="I51" s="87"/>
      <c r="J51" s="87"/>
      <c r="K51" s="98">
        <f t="shared" si="22"/>
        <v>5.0000000000000001E-4</v>
      </c>
      <c r="L51" s="87">
        <v>30</v>
      </c>
      <c r="M51" s="87"/>
      <c r="N51" s="87"/>
      <c r="O51" s="87">
        <f t="shared" si="23"/>
        <v>114.9015</v>
      </c>
      <c r="P51" s="87"/>
    </row>
    <row r="52" spans="1:17" ht="74.25" customHeight="1">
      <c r="A52" s="97" t="str">
        <f>Orçamento!D52</f>
        <v>CONCRETO BETUMINOSO USINADO A QUENTE (C.B.U.Q. FAIXA C) COM ASFALTO MODIFICADO POR POLÍMERO - MASSA PRONTA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2"/>
      <c r="O52" s="93">
        <f>O53+O54+O55+O56</f>
        <v>4774.3872000000001</v>
      </c>
      <c r="P52" s="94" t="s">
        <v>172</v>
      </c>
      <c r="Q52" s="96"/>
    </row>
    <row r="53" spans="1:17">
      <c r="A53" s="95" t="s">
        <v>196</v>
      </c>
      <c r="B53" s="87"/>
      <c r="C53" s="87"/>
      <c r="D53" s="87">
        <f>D43</f>
        <v>902</v>
      </c>
      <c r="E53" s="87">
        <f>E43</f>
        <v>26</v>
      </c>
      <c r="F53" s="210">
        <v>0.05</v>
      </c>
      <c r="G53" s="87"/>
      <c r="H53" s="117"/>
      <c r="I53" s="87">
        <f>D53*E53*F53</f>
        <v>1172.6000000000001</v>
      </c>
      <c r="J53" s="87"/>
      <c r="K53" s="87">
        <v>2.4</v>
      </c>
      <c r="L53" s="87"/>
      <c r="M53" s="87"/>
      <c r="N53" s="87"/>
      <c r="O53" s="87">
        <f>I53*K53</f>
        <v>2814.2400000000002</v>
      </c>
      <c r="P53" s="87"/>
    </row>
    <row r="54" spans="1:17">
      <c r="A54" s="95" t="s">
        <v>197</v>
      </c>
      <c r="B54" s="87"/>
      <c r="C54" s="87"/>
      <c r="D54" s="87">
        <f t="shared" ref="D54:E56" si="24">D44</f>
        <v>320</v>
      </c>
      <c r="E54" s="87">
        <f t="shared" si="24"/>
        <v>30</v>
      </c>
      <c r="F54" s="210">
        <v>0.05</v>
      </c>
      <c r="G54" s="87"/>
      <c r="H54" s="117"/>
      <c r="I54" s="87">
        <f>D54*E54*F54</f>
        <v>480</v>
      </c>
      <c r="J54" s="87"/>
      <c r="K54" s="87">
        <v>2.4</v>
      </c>
      <c r="L54" s="87"/>
      <c r="M54" s="87"/>
      <c r="N54" s="87"/>
      <c r="O54" s="87">
        <f t="shared" ref="O54:O56" si="25">I54*K54</f>
        <v>1152</v>
      </c>
      <c r="P54" s="87"/>
    </row>
    <row r="55" spans="1:17">
      <c r="A55" s="95" t="s">
        <v>195</v>
      </c>
      <c r="B55" s="87"/>
      <c r="C55" s="87"/>
      <c r="D55" s="87">
        <f t="shared" si="24"/>
        <v>45.5</v>
      </c>
      <c r="E55" s="87">
        <f t="shared" si="24"/>
        <v>47</v>
      </c>
      <c r="F55" s="210">
        <v>0.05</v>
      </c>
      <c r="G55" s="87"/>
      <c r="H55" s="117"/>
      <c r="I55" s="87">
        <f>D55*E55*F55</f>
        <v>106.92500000000001</v>
      </c>
      <c r="J55" s="87"/>
      <c r="K55" s="87">
        <v>2.4</v>
      </c>
      <c r="L55" s="87"/>
      <c r="M55" s="87"/>
      <c r="N55" s="87"/>
      <c r="O55" s="87">
        <f t="shared" si="25"/>
        <v>256.62</v>
      </c>
      <c r="P55" s="87"/>
    </row>
    <row r="56" spans="1:17">
      <c r="A56" s="95" t="s">
        <v>185</v>
      </c>
      <c r="B56" s="87"/>
      <c r="C56" s="87"/>
      <c r="D56" s="87">
        <f t="shared" si="24"/>
        <v>1094.3</v>
      </c>
      <c r="E56" s="87">
        <f t="shared" si="24"/>
        <v>7</v>
      </c>
      <c r="F56" s="210">
        <v>0.03</v>
      </c>
      <c r="G56" s="87"/>
      <c r="H56" s="117"/>
      <c r="I56" s="87">
        <f>D56*E56*F56</f>
        <v>229.80299999999997</v>
      </c>
      <c r="J56" s="87"/>
      <c r="K56" s="87">
        <v>2.4</v>
      </c>
      <c r="L56" s="87"/>
      <c r="M56" s="87"/>
      <c r="N56" s="87"/>
      <c r="O56" s="87">
        <f t="shared" si="25"/>
        <v>551.52719999999988</v>
      </c>
      <c r="P56" s="87"/>
    </row>
    <row r="57" spans="1:17" ht="62.25" customHeight="1">
      <c r="A57" s="89" t="str">
        <f>Orçamento!D53</f>
        <v>TRANSPORTE DE MATERIAL DE QUALQUER NATUREZA. DMT &gt; 10 KM. DISTÂNCIA MÉDIA DE TRANSPORTE DE 21,0 KM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5">
        <f>O58+O59+O60+O61</f>
        <v>154262.16000000003</v>
      </c>
      <c r="P57" s="85" t="s">
        <v>94</v>
      </c>
    </row>
    <row r="58" spans="1:17">
      <c r="A58" s="95" t="s">
        <v>196</v>
      </c>
      <c r="B58" s="87"/>
      <c r="C58" s="87"/>
      <c r="D58" s="87">
        <f>D53</f>
        <v>902</v>
      </c>
      <c r="E58" s="87">
        <f>E53</f>
        <v>26</v>
      </c>
      <c r="F58" s="87">
        <v>0.05</v>
      </c>
      <c r="G58" s="87"/>
      <c r="H58" s="117"/>
      <c r="I58" s="87">
        <f>D58*E58*F58</f>
        <v>1172.6000000000001</v>
      </c>
      <c r="J58" s="87"/>
      <c r="K58" s="87">
        <v>2.4</v>
      </c>
      <c r="L58" s="87">
        <v>30</v>
      </c>
      <c r="M58" s="87"/>
      <c r="N58" s="87"/>
      <c r="O58" s="87">
        <f>I58*K58*L58</f>
        <v>84427.200000000012</v>
      </c>
      <c r="P58" s="87"/>
    </row>
    <row r="59" spans="1:17">
      <c r="A59" s="95" t="s">
        <v>197</v>
      </c>
      <c r="B59" s="87"/>
      <c r="C59" s="87"/>
      <c r="D59" s="87">
        <f t="shared" ref="D59:E59" si="26">D54</f>
        <v>320</v>
      </c>
      <c r="E59" s="87">
        <f t="shared" si="26"/>
        <v>30</v>
      </c>
      <c r="F59" s="87">
        <v>0.05</v>
      </c>
      <c r="G59" s="87"/>
      <c r="H59" s="117"/>
      <c r="I59" s="87">
        <f>D59*E59*F59</f>
        <v>480</v>
      </c>
      <c r="J59" s="87"/>
      <c r="K59" s="87">
        <v>2.4</v>
      </c>
      <c r="L59" s="87">
        <v>30</v>
      </c>
      <c r="M59" s="87"/>
      <c r="N59" s="87"/>
      <c r="O59" s="87">
        <f t="shared" ref="O59:O61" si="27">I59*K59*L59</f>
        <v>34560</v>
      </c>
      <c r="P59" s="87"/>
    </row>
    <row r="60" spans="1:17">
      <c r="A60" s="95" t="s">
        <v>195</v>
      </c>
      <c r="B60" s="87"/>
      <c r="C60" s="87"/>
      <c r="D60" s="87">
        <f t="shared" ref="D60:E60" si="28">D55</f>
        <v>45.5</v>
      </c>
      <c r="E60" s="87">
        <f t="shared" si="28"/>
        <v>47</v>
      </c>
      <c r="F60" s="87">
        <v>0.05</v>
      </c>
      <c r="G60" s="87"/>
      <c r="H60" s="117"/>
      <c r="I60" s="87">
        <f>D60*E60*F60</f>
        <v>106.92500000000001</v>
      </c>
      <c r="J60" s="87"/>
      <c r="K60" s="87">
        <v>2.4</v>
      </c>
      <c r="L60" s="87">
        <v>30</v>
      </c>
      <c r="M60" s="87"/>
      <c r="N60" s="87"/>
      <c r="O60" s="87">
        <f t="shared" si="27"/>
        <v>7698.6</v>
      </c>
      <c r="P60" s="87"/>
    </row>
    <row r="61" spans="1:17">
      <c r="A61" s="95" t="s">
        <v>185</v>
      </c>
      <c r="B61" s="87"/>
      <c r="C61" s="87"/>
      <c r="D61" s="87">
        <f t="shared" ref="D61:E61" si="29">D56</f>
        <v>1094.3</v>
      </c>
      <c r="E61" s="87">
        <f t="shared" si="29"/>
        <v>7</v>
      </c>
      <c r="F61" s="87">
        <v>0.05</v>
      </c>
      <c r="G61" s="87"/>
      <c r="H61" s="117"/>
      <c r="I61" s="87">
        <f>D61*E61*F61</f>
        <v>383.005</v>
      </c>
      <c r="J61" s="87"/>
      <c r="K61" s="87">
        <v>2.4</v>
      </c>
      <c r="L61" s="87">
        <v>30</v>
      </c>
      <c r="M61" s="87"/>
      <c r="N61" s="87"/>
      <c r="O61" s="87">
        <f t="shared" si="27"/>
        <v>27576.36</v>
      </c>
      <c r="P61" s="87"/>
    </row>
    <row r="62" spans="1:17" ht="62.25" customHeight="1">
      <c r="A62" s="89" t="str">
        <f>Orçamento!D57</f>
        <v>Administração Local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5">
        <f>O63+O64+O65+O66</f>
        <v>0</v>
      </c>
      <c r="P62" s="85" t="s">
        <v>94</v>
      </c>
    </row>
    <row r="63" spans="1:17" ht="28.5">
      <c r="A63" s="95" t="str">
        <f>Orçamento!D58</f>
        <v>ENGENHEIRO CIVIL DE OBRA JUNIOR COM ENCARGOS COMPLEMENTARES</v>
      </c>
      <c r="B63" s="87"/>
      <c r="C63" s="87">
        <v>360</v>
      </c>
      <c r="D63" s="87"/>
      <c r="E63" s="87"/>
      <c r="F63" s="87"/>
      <c r="G63" s="87"/>
      <c r="H63" s="117"/>
      <c r="I63" s="87"/>
      <c r="J63" s="87"/>
      <c r="K63" s="87"/>
      <c r="L63" s="87"/>
      <c r="M63" s="87"/>
      <c r="N63" s="87"/>
      <c r="O63" s="87"/>
      <c r="P63" s="87"/>
    </row>
    <row r="64" spans="1:17" ht="28.5">
      <c r="A64" s="95" t="str">
        <f>Orçamento!D59</f>
        <v>ENCARREGADO GERAL DE OBRAS COM ENCARGOS COMPLEMENTARES</v>
      </c>
      <c r="B64" s="87"/>
      <c r="C64" s="87">
        <v>360</v>
      </c>
      <c r="D64" s="87"/>
      <c r="E64" s="87"/>
      <c r="F64" s="87"/>
      <c r="G64" s="87"/>
      <c r="H64" s="117"/>
      <c r="I64" s="87"/>
      <c r="J64" s="87"/>
      <c r="K64" s="87"/>
      <c r="L64" s="87"/>
      <c r="M64" s="87"/>
      <c r="N64" s="87"/>
      <c r="O64" s="87"/>
      <c r="P64" s="87"/>
    </row>
    <row r="65" spans="1:16" ht="28.5">
      <c r="A65" s="95" t="str">
        <f>Orçamento!D60</f>
        <v>TÉCNICO EM SEGURANÇA DO TRABALHO COM ENCARGOS COMPLEMENTARES</v>
      </c>
      <c r="B65" s="87"/>
      <c r="C65" s="87">
        <v>360</v>
      </c>
      <c r="D65" s="87"/>
      <c r="E65" s="87"/>
      <c r="F65" s="87"/>
      <c r="G65" s="87"/>
      <c r="H65" s="117"/>
      <c r="I65" s="87"/>
      <c r="J65" s="87"/>
      <c r="K65" s="87"/>
      <c r="L65" s="87"/>
      <c r="M65" s="87"/>
      <c r="N65" s="87"/>
      <c r="O65" s="87"/>
      <c r="P65" s="87"/>
    </row>
    <row r="66" spans="1:16" ht="14.25" customHeight="1">
      <c r="A66" s="274" t="s">
        <v>198</v>
      </c>
      <c r="B66" s="274"/>
      <c r="C66" s="274"/>
      <c r="D66" s="274"/>
      <c r="E66" s="274"/>
      <c r="F66" s="274"/>
      <c r="G66" s="274"/>
      <c r="H66" s="274"/>
      <c r="I66" s="274"/>
      <c r="J66" s="274"/>
      <c r="K66" s="274"/>
      <c r="L66" s="274"/>
      <c r="M66" s="274"/>
      <c r="N66" s="274"/>
      <c r="O66" s="274"/>
      <c r="P66" s="274"/>
    </row>
    <row r="67" spans="1:16" ht="14.25" customHeight="1">
      <c r="A67" s="275"/>
      <c r="B67" s="275"/>
      <c r="C67" s="275"/>
      <c r="D67" s="275"/>
      <c r="E67" s="275"/>
      <c r="F67" s="275"/>
      <c r="G67" s="275"/>
      <c r="H67" s="275"/>
      <c r="I67" s="275"/>
      <c r="J67" s="275"/>
      <c r="K67" s="275"/>
      <c r="L67" s="275"/>
      <c r="M67" s="275"/>
      <c r="N67" s="275"/>
      <c r="O67" s="275"/>
      <c r="P67" s="275"/>
    </row>
    <row r="68" spans="1:16">
      <c r="P68" s="96"/>
    </row>
    <row r="69" spans="1:16">
      <c r="P69" s="96"/>
    </row>
    <row r="70" spans="1:16">
      <c r="P70" s="96"/>
    </row>
    <row r="71" spans="1:16">
      <c r="P71" s="96"/>
    </row>
    <row r="72" spans="1:16">
      <c r="P72" s="96"/>
    </row>
    <row r="73" spans="1:16">
      <c r="P73" s="96"/>
    </row>
    <row r="74" spans="1:16">
      <c r="P74" s="96"/>
    </row>
    <row r="75" spans="1:16">
      <c r="P75" s="96"/>
    </row>
    <row r="76" spans="1:16">
      <c r="P76" s="96"/>
    </row>
    <row r="77" spans="1:16">
      <c r="P77" s="96"/>
    </row>
    <row r="78" spans="1:16">
      <c r="P78" s="96"/>
    </row>
    <row r="79" spans="1:16">
      <c r="P79" s="96"/>
    </row>
    <row r="80" spans="1:16">
      <c r="P80" s="96"/>
    </row>
    <row r="81" spans="16:16">
      <c r="P81" s="96"/>
    </row>
    <row r="82" spans="16:16">
      <c r="P82" s="96"/>
    </row>
    <row r="83" spans="16:16">
      <c r="P83" s="96"/>
    </row>
    <row r="84" spans="16:16">
      <c r="P84" s="96"/>
    </row>
    <row r="85" spans="16:16">
      <c r="P85" s="96"/>
    </row>
  </sheetData>
  <mergeCells count="7">
    <mergeCell ref="A66:P67"/>
    <mergeCell ref="A1:P1"/>
    <mergeCell ref="A2:P2"/>
    <mergeCell ref="A3:P3"/>
    <mergeCell ref="A4:A5"/>
    <mergeCell ref="B4:B5"/>
    <mergeCell ref="C4:C5"/>
  </mergeCells>
  <pageMargins left="0.25" right="0.25" top="0.75" bottom="0.75" header="0.3" footer="0.3"/>
  <pageSetup paperSize="9" scale="66" fitToHeight="0" orientation="landscape" r:id="rId1"/>
  <rowBreaks count="1" manualBreakCount="1">
    <brk id="28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4:G13"/>
  <sheetViews>
    <sheetView zoomScaleNormal="100" workbookViewId="0">
      <selection activeCell="F2" sqref="F2"/>
    </sheetView>
  </sheetViews>
  <sheetFormatPr defaultRowHeight="12.75"/>
  <cols>
    <col min="1" max="1" width="9" style="82"/>
    <col min="2" max="2" width="72" style="82" customWidth="1"/>
    <col min="3" max="3" width="9" style="82" customWidth="1"/>
    <col min="4" max="4" width="11.25" style="82" customWidth="1"/>
    <col min="5" max="5" width="11.375" style="82" customWidth="1"/>
    <col min="6" max="6" width="10.75" style="82" bestFit="1" customWidth="1"/>
    <col min="7" max="7" width="11.5" style="82" bestFit="1" customWidth="1"/>
    <col min="8" max="257" width="9" style="82"/>
    <col min="258" max="258" width="72" style="82" customWidth="1"/>
    <col min="259" max="259" width="9" style="82"/>
    <col min="260" max="260" width="11.25" style="82" customWidth="1"/>
    <col min="261" max="261" width="11.375" style="82" customWidth="1"/>
    <col min="262" max="262" width="10.75" style="82" bestFit="1" customWidth="1"/>
    <col min="263" max="263" width="11.5" style="82" bestFit="1" customWidth="1"/>
    <col min="264" max="513" width="9" style="82"/>
    <col min="514" max="514" width="72" style="82" customWidth="1"/>
    <col min="515" max="515" width="9" style="82"/>
    <col min="516" max="516" width="11.25" style="82" customWidth="1"/>
    <col min="517" max="517" width="11.375" style="82" customWidth="1"/>
    <col min="518" max="518" width="10.75" style="82" bestFit="1" customWidth="1"/>
    <col min="519" max="519" width="11.5" style="82" bestFit="1" customWidth="1"/>
    <col min="520" max="769" width="9" style="82"/>
    <col min="770" max="770" width="72" style="82" customWidth="1"/>
    <col min="771" max="771" width="9" style="82"/>
    <col min="772" max="772" width="11.25" style="82" customWidth="1"/>
    <col min="773" max="773" width="11.375" style="82" customWidth="1"/>
    <col min="774" max="774" width="10.75" style="82" bestFit="1" customWidth="1"/>
    <col min="775" max="775" width="11.5" style="82" bestFit="1" customWidth="1"/>
    <col min="776" max="1025" width="9" style="82"/>
    <col min="1026" max="1026" width="72" style="82" customWidth="1"/>
    <col min="1027" max="1027" width="9" style="82"/>
    <col min="1028" max="1028" width="11.25" style="82" customWidth="1"/>
    <col min="1029" max="1029" width="11.375" style="82" customWidth="1"/>
    <col min="1030" max="1030" width="10.75" style="82" bestFit="1" customWidth="1"/>
    <col min="1031" max="1031" width="11.5" style="82" bestFit="1" customWidth="1"/>
    <col min="1032" max="1281" width="9" style="82"/>
    <col min="1282" max="1282" width="72" style="82" customWidth="1"/>
    <col min="1283" max="1283" width="9" style="82"/>
    <col min="1284" max="1284" width="11.25" style="82" customWidth="1"/>
    <col min="1285" max="1285" width="11.375" style="82" customWidth="1"/>
    <col min="1286" max="1286" width="10.75" style="82" bestFit="1" customWidth="1"/>
    <col min="1287" max="1287" width="11.5" style="82" bestFit="1" customWidth="1"/>
    <col min="1288" max="1537" width="9" style="82"/>
    <col min="1538" max="1538" width="72" style="82" customWidth="1"/>
    <col min="1539" max="1539" width="9" style="82"/>
    <col min="1540" max="1540" width="11.25" style="82" customWidth="1"/>
    <col min="1541" max="1541" width="11.375" style="82" customWidth="1"/>
    <col min="1542" max="1542" width="10.75" style="82" bestFit="1" customWidth="1"/>
    <col min="1543" max="1543" width="11.5" style="82" bestFit="1" customWidth="1"/>
    <col min="1544" max="1793" width="9" style="82"/>
    <col min="1794" max="1794" width="72" style="82" customWidth="1"/>
    <col min="1795" max="1795" width="9" style="82"/>
    <col min="1796" max="1796" width="11.25" style="82" customWidth="1"/>
    <col min="1797" max="1797" width="11.375" style="82" customWidth="1"/>
    <col min="1798" max="1798" width="10.75" style="82" bestFit="1" customWidth="1"/>
    <col min="1799" max="1799" width="11.5" style="82" bestFit="1" customWidth="1"/>
    <col min="1800" max="2049" width="9" style="82"/>
    <col min="2050" max="2050" width="72" style="82" customWidth="1"/>
    <col min="2051" max="2051" width="9" style="82"/>
    <col min="2052" max="2052" width="11.25" style="82" customWidth="1"/>
    <col min="2053" max="2053" width="11.375" style="82" customWidth="1"/>
    <col min="2054" max="2054" width="10.75" style="82" bestFit="1" customWidth="1"/>
    <col min="2055" max="2055" width="11.5" style="82" bestFit="1" customWidth="1"/>
    <col min="2056" max="2305" width="9" style="82"/>
    <col min="2306" max="2306" width="72" style="82" customWidth="1"/>
    <col min="2307" max="2307" width="9" style="82"/>
    <col min="2308" max="2308" width="11.25" style="82" customWidth="1"/>
    <col min="2309" max="2309" width="11.375" style="82" customWidth="1"/>
    <col min="2310" max="2310" width="10.75" style="82" bestFit="1" customWidth="1"/>
    <col min="2311" max="2311" width="11.5" style="82" bestFit="1" customWidth="1"/>
    <col min="2312" max="2561" width="9" style="82"/>
    <col min="2562" max="2562" width="72" style="82" customWidth="1"/>
    <col min="2563" max="2563" width="9" style="82"/>
    <col min="2564" max="2564" width="11.25" style="82" customWidth="1"/>
    <col min="2565" max="2565" width="11.375" style="82" customWidth="1"/>
    <col min="2566" max="2566" width="10.75" style="82" bestFit="1" customWidth="1"/>
    <col min="2567" max="2567" width="11.5" style="82" bestFit="1" customWidth="1"/>
    <col min="2568" max="2817" width="9" style="82"/>
    <col min="2818" max="2818" width="72" style="82" customWidth="1"/>
    <col min="2819" max="2819" width="9" style="82"/>
    <col min="2820" max="2820" width="11.25" style="82" customWidth="1"/>
    <col min="2821" max="2821" width="11.375" style="82" customWidth="1"/>
    <col min="2822" max="2822" width="10.75" style="82" bestFit="1" customWidth="1"/>
    <col min="2823" max="2823" width="11.5" style="82" bestFit="1" customWidth="1"/>
    <col min="2824" max="3073" width="9" style="82"/>
    <col min="3074" max="3074" width="72" style="82" customWidth="1"/>
    <col min="3075" max="3075" width="9" style="82"/>
    <col min="3076" max="3076" width="11.25" style="82" customWidth="1"/>
    <col min="3077" max="3077" width="11.375" style="82" customWidth="1"/>
    <col min="3078" max="3078" width="10.75" style="82" bestFit="1" customWidth="1"/>
    <col min="3079" max="3079" width="11.5" style="82" bestFit="1" customWidth="1"/>
    <col min="3080" max="3329" width="9" style="82"/>
    <col min="3330" max="3330" width="72" style="82" customWidth="1"/>
    <col min="3331" max="3331" width="9" style="82"/>
    <col min="3332" max="3332" width="11.25" style="82" customWidth="1"/>
    <col min="3333" max="3333" width="11.375" style="82" customWidth="1"/>
    <col min="3334" max="3334" width="10.75" style="82" bestFit="1" customWidth="1"/>
    <col min="3335" max="3335" width="11.5" style="82" bestFit="1" customWidth="1"/>
    <col min="3336" max="3585" width="9" style="82"/>
    <col min="3586" max="3586" width="72" style="82" customWidth="1"/>
    <col min="3587" max="3587" width="9" style="82"/>
    <col min="3588" max="3588" width="11.25" style="82" customWidth="1"/>
    <col min="3589" max="3589" width="11.375" style="82" customWidth="1"/>
    <col min="3590" max="3590" width="10.75" style="82" bestFit="1" customWidth="1"/>
    <col min="3591" max="3591" width="11.5" style="82" bestFit="1" customWidth="1"/>
    <col min="3592" max="3841" width="9" style="82"/>
    <col min="3842" max="3842" width="72" style="82" customWidth="1"/>
    <col min="3843" max="3843" width="9" style="82"/>
    <col min="3844" max="3844" width="11.25" style="82" customWidth="1"/>
    <col min="3845" max="3845" width="11.375" style="82" customWidth="1"/>
    <col min="3846" max="3846" width="10.75" style="82" bestFit="1" customWidth="1"/>
    <col min="3847" max="3847" width="11.5" style="82" bestFit="1" customWidth="1"/>
    <col min="3848" max="4097" width="9" style="82"/>
    <col min="4098" max="4098" width="72" style="82" customWidth="1"/>
    <col min="4099" max="4099" width="9" style="82"/>
    <col min="4100" max="4100" width="11.25" style="82" customWidth="1"/>
    <col min="4101" max="4101" width="11.375" style="82" customWidth="1"/>
    <col min="4102" max="4102" width="10.75" style="82" bestFit="1" customWidth="1"/>
    <col min="4103" max="4103" width="11.5" style="82" bestFit="1" customWidth="1"/>
    <col min="4104" max="4353" width="9" style="82"/>
    <col min="4354" max="4354" width="72" style="82" customWidth="1"/>
    <col min="4355" max="4355" width="9" style="82"/>
    <col min="4356" max="4356" width="11.25" style="82" customWidth="1"/>
    <col min="4357" max="4357" width="11.375" style="82" customWidth="1"/>
    <col min="4358" max="4358" width="10.75" style="82" bestFit="1" customWidth="1"/>
    <col min="4359" max="4359" width="11.5" style="82" bestFit="1" customWidth="1"/>
    <col min="4360" max="4609" width="9" style="82"/>
    <col min="4610" max="4610" width="72" style="82" customWidth="1"/>
    <col min="4611" max="4611" width="9" style="82"/>
    <col min="4612" max="4612" width="11.25" style="82" customWidth="1"/>
    <col min="4613" max="4613" width="11.375" style="82" customWidth="1"/>
    <col min="4614" max="4614" width="10.75" style="82" bestFit="1" customWidth="1"/>
    <col min="4615" max="4615" width="11.5" style="82" bestFit="1" customWidth="1"/>
    <col min="4616" max="4865" width="9" style="82"/>
    <col min="4866" max="4866" width="72" style="82" customWidth="1"/>
    <col min="4867" max="4867" width="9" style="82"/>
    <col min="4868" max="4868" width="11.25" style="82" customWidth="1"/>
    <col min="4869" max="4869" width="11.375" style="82" customWidth="1"/>
    <col min="4870" max="4870" width="10.75" style="82" bestFit="1" customWidth="1"/>
    <col min="4871" max="4871" width="11.5" style="82" bestFit="1" customWidth="1"/>
    <col min="4872" max="5121" width="9" style="82"/>
    <col min="5122" max="5122" width="72" style="82" customWidth="1"/>
    <col min="5123" max="5123" width="9" style="82"/>
    <col min="5124" max="5124" width="11.25" style="82" customWidth="1"/>
    <col min="5125" max="5125" width="11.375" style="82" customWidth="1"/>
    <col min="5126" max="5126" width="10.75" style="82" bestFit="1" customWidth="1"/>
    <col min="5127" max="5127" width="11.5" style="82" bestFit="1" customWidth="1"/>
    <col min="5128" max="5377" width="9" style="82"/>
    <col min="5378" max="5378" width="72" style="82" customWidth="1"/>
    <col min="5379" max="5379" width="9" style="82"/>
    <col min="5380" max="5380" width="11.25" style="82" customWidth="1"/>
    <col min="5381" max="5381" width="11.375" style="82" customWidth="1"/>
    <col min="5382" max="5382" width="10.75" style="82" bestFit="1" customWidth="1"/>
    <col min="5383" max="5383" width="11.5" style="82" bestFit="1" customWidth="1"/>
    <col min="5384" max="5633" width="9" style="82"/>
    <col min="5634" max="5634" width="72" style="82" customWidth="1"/>
    <col min="5635" max="5635" width="9" style="82"/>
    <col min="5636" max="5636" width="11.25" style="82" customWidth="1"/>
    <col min="5637" max="5637" width="11.375" style="82" customWidth="1"/>
    <col min="5638" max="5638" width="10.75" style="82" bestFit="1" customWidth="1"/>
    <col min="5639" max="5639" width="11.5" style="82" bestFit="1" customWidth="1"/>
    <col min="5640" max="5889" width="9" style="82"/>
    <col min="5890" max="5890" width="72" style="82" customWidth="1"/>
    <col min="5891" max="5891" width="9" style="82"/>
    <col min="5892" max="5892" width="11.25" style="82" customWidth="1"/>
    <col min="5893" max="5893" width="11.375" style="82" customWidth="1"/>
    <col min="5894" max="5894" width="10.75" style="82" bestFit="1" customWidth="1"/>
    <col min="5895" max="5895" width="11.5" style="82" bestFit="1" customWidth="1"/>
    <col min="5896" max="6145" width="9" style="82"/>
    <col min="6146" max="6146" width="72" style="82" customWidth="1"/>
    <col min="6147" max="6147" width="9" style="82"/>
    <col min="6148" max="6148" width="11.25" style="82" customWidth="1"/>
    <col min="6149" max="6149" width="11.375" style="82" customWidth="1"/>
    <col min="6150" max="6150" width="10.75" style="82" bestFit="1" customWidth="1"/>
    <col min="6151" max="6151" width="11.5" style="82" bestFit="1" customWidth="1"/>
    <col min="6152" max="6401" width="9" style="82"/>
    <col min="6402" max="6402" width="72" style="82" customWidth="1"/>
    <col min="6403" max="6403" width="9" style="82"/>
    <col min="6404" max="6404" width="11.25" style="82" customWidth="1"/>
    <col min="6405" max="6405" width="11.375" style="82" customWidth="1"/>
    <col min="6406" max="6406" width="10.75" style="82" bestFit="1" customWidth="1"/>
    <col min="6407" max="6407" width="11.5" style="82" bestFit="1" customWidth="1"/>
    <col min="6408" max="6657" width="9" style="82"/>
    <col min="6658" max="6658" width="72" style="82" customWidth="1"/>
    <col min="6659" max="6659" width="9" style="82"/>
    <col min="6660" max="6660" width="11.25" style="82" customWidth="1"/>
    <col min="6661" max="6661" width="11.375" style="82" customWidth="1"/>
    <col min="6662" max="6662" width="10.75" style="82" bestFit="1" customWidth="1"/>
    <col min="6663" max="6663" width="11.5" style="82" bestFit="1" customWidth="1"/>
    <col min="6664" max="6913" width="9" style="82"/>
    <col min="6914" max="6914" width="72" style="82" customWidth="1"/>
    <col min="6915" max="6915" width="9" style="82"/>
    <col min="6916" max="6916" width="11.25" style="82" customWidth="1"/>
    <col min="6917" max="6917" width="11.375" style="82" customWidth="1"/>
    <col min="6918" max="6918" width="10.75" style="82" bestFit="1" customWidth="1"/>
    <col min="6919" max="6919" width="11.5" style="82" bestFit="1" customWidth="1"/>
    <col min="6920" max="7169" width="9" style="82"/>
    <col min="7170" max="7170" width="72" style="82" customWidth="1"/>
    <col min="7171" max="7171" width="9" style="82"/>
    <col min="7172" max="7172" width="11.25" style="82" customWidth="1"/>
    <col min="7173" max="7173" width="11.375" style="82" customWidth="1"/>
    <col min="7174" max="7174" width="10.75" style="82" bestFit="1" customWidth="1"/>
    <col min="7175" max="7175" width="11.5" style="82" bestFit="1" customWidth="1"/>
    <col min="7176" max="7425" width="9" style="82"/>
    <col min="7426" max="7426" width="72" style="82" customWidth="1"/>
    <col min="7427" max="7427" width="9" style="82"/>
    <col min="7428" max="7428" width="11.25" style="82" customWidth="1"/>
    <col min="7429" max="7429" width="11.375" style="82" customWidth="1"/>
    <col min="7430" max="7430" width="10.75" style="82" bestFit="1" customWidth="1"/>
    <col min="7431" max="7431" width="11.5" style="82" bestFit="1" customWidth="1"/>
    <col min="7432" max="7681" width="9" style="82"/>
    <col min="7682" max="7682" width="72" style="82" customWidth="1"/>
    <col min="7683" max="7683" width="9" style="82"/>
    <col min="7684" max="7684" width="11.25" style="82" customWidth="1"/>
    <col min="7685" max="7685" width="11.375" style="82" customWidth="1"/>
    <col min="7686" max="7686" width="10.75" style="82" bestFit="1" customWidth="1"/>
    <col min="7687" max="7687" width="11.5" style="82" bestFit="1" customWidth="1"/>
    <col min="7688" max="7937" width="9" style="82"/>
    <col min="7938" max="7938" width="72" style="82" customWidth="1"/>
    <col min="7939" max="7939" width="9" style="82"/>
    <col min="7940" max="7940" width="11.25" style="82" customWidth="1"/>
    <col min="7941" max="7941" width="11.375" style="82" customWidth="1"/>
    <col min="7942" max="7942" width="10.75" style="82" bestFit="1" customWidth="1"/>
    <col min="7943" max="7943" width="11.5" style="82" bestFit="1" customWidth="1"/>
    <col min="7944" max="8193" width="9" style="82"/>
    <col min="8194" max="8194" width="72" style="82" customWidth="1"/>
    <col min="8195" max="8195" width="9" style="82"/>
    <col min="8196" max="8196" width="11.25" style="82" customWidth="1"/>
    <col min="8197" max="8197" width="11.375" style="82" customWidth="1"/>
    <col min="8198" max="8198" width="10.75" style="82" bestFit="1" customWidth="1"/>
    <col min="8199" max="8199" width="11.5" style="82" bestFit="1" customWidth="1"/>
    <col min="8200" max="8449" width="9" style="82"/>
    <col min="8450" max="8450" width="72" style="82" customWidth="1"/>
    <col min="8451" max="8451" width="9" style="82"/>
    <col min="8452" max="8452" width="11.25" style="82" customWidth="1"/>
    <col min="8453" max="8453" width="11.375" style="82" customWidth="1"/>
    <col min="8454" max="8454" width="10.75" style="82" bestFit="1" customWidth="1"/>
    <col min="8455" max="8455" width="11.5" style="82" bestFit="1" customWidth="1"/>
    <col min="8456" max="8705" width="9" style="82"/>
    <col min="8706" max="8706" width="72" style="82" customWidth="1"/>
    <col min="8707" max="8707" width="9" style="82"/>
    <col min="8708" max="8708" width="11.25" style="82" customWidth="1"/>
    <col min="8709" max="8709" width="11.375" style="82" customWidth="1"/>
    <col min="8710" max="8710" width="10.75" style="82" bestFit="1" customWidth="1"/>
    <col min="8711" max="8711" width="11.5" style="82" bestFit="1" customWidth="1"/>
    <col min="8712" max="8961" width="9" style="82"/>
    <col min="8962" max="8962" width="72" style="82" customWidth="1"/>
    <col min="8963" max="8963" width="9" style="82"/>
    <col min="8964" max="8964" width="11.25" style="82" customWidth="1"/>
    <col min="8965" max="8965" width="11.375" style="82" customWidth="1"/>
    <col min="8966" max="8966" width="10.75" style="82" bestFit="1" customWidth="1"/>
    <col min="8967" max="8967" width="11.5" style="82" bestFit="1" customWidth="1"/>
    <col min="8968" max="9217" width="9" style="82"/>
    <col min="9218" max="9218" width="72" style="82" customWidth="1"/>
    <col min="9219" max="9219" width="9" style="82"/>
    <col min="9220" max="9220" width="11.25" style="82" customWidth="1"/>
    <col min="9221" max="9221" width="11.375" style="82" customWidth="1"/>
    <col min="9222" max="9222" width="10.75" style="82" bestFit="1" customWidth="1"/>
    <col min="9223" max="9223" width="11.5" style="82" bestFit="1" customWidth="1"/>
    <col min="9224" max="9473" width="9" style="82"/>
    <col min="9474" max="9474" width="72" style="82" customWidth="1"/>
    <col min="9475" max="9475" width="9" style="82"/>
    <col min="9476" max="9476" width="11.25" style="82" customWidth="1"/>
    <col min="9477" max="9477" width="11.375" style="82" customWidth="1"/>
    <col min="9478" max="9478" width="10.75" style="82" bestFit="1" customWidth="1"/>
    <col min="9479" max="9479" width="11.5" style="82" bestFit="1" customWidth="1"/>
    <col min="9480" max="9729" width="9" style="82"/>
    <col min="9730" max="9730" width="72" style="82" customWidth="1"/>
    <col min="9731" max="9731" width="9" style="82"/>
    <col min="9732" max="9732" width="11.25" style="82" customWidth="1"/>
    <col min="9733" max="9733" width="11.375" style="82" customWidth="1"/>
    <col min="9734" max="9734" width="10.75" style="82" bestFit="1" customWidth="1"/>
    <col min="9735" max="9735" width="11.5" style="82" bestFit="1" customWidth="1"/>
    <col min="9736" max="9985" width="9" style="82"/>
    <col min="9986" max="9986" width="72" style="82" customWidth="1"/>
    <col min="9987" max="9987" width="9" style="82"/>
    <col min="9988" max="9988" width="11.25" style="82" customWidth="1"/>
    <col min="9989" max="9989" width="11.375" style="82" customWidth="1"/>
    <col min="9990" max="9990" width="10.75" style="82" bestFit="1" customWidth="1"/>
    <col min="9991" max="9991" width="11.5" style="82" bestFit="1" customWidth="1"/>
    <col min="9992" max="10241" width="9" style="82"/>
    <col min="10242" max="10242" width="72" style="82" customWidth="1"/>
    <col min="10243" max="10243" width="9" style="82"/>
    <col min="10244" max="10244" width="11.25" style="82" customWidth="1"/>
    <col min="10245" max="10245" width="11.375" style="82" customWidth="1"/>
    <col min="10246" max="10246" width="10.75" style="82" bestFit="1" customWidth="1"/>
    <col min="10247" max="10247" width="11.5" style="82" bestFit="1" customWidth="1"/>
    <col min="10248" max="10497" width="9" style="82"/>
    <col min="10498" max="10498" width="72" style="82" customWidth="1"/>
    <col min="10499" max="10499" width="9" style="82"/>
    <col min="10500" max="10500" width="11.25" style="82" customWidth="1"/>
    <col min="10501" max="10501" width="11.375" style="82" customWidth="1"/>
    <col min="10502" max="10502" width="10.75" style="82" bestFit="1" customWidth="1"/>
    <col min="10503" max="10503" width="11.5" style="82" bestFit="1" customWidth="1"/>
    <col min="10504" max="10753" width="9" style="82"/>
    <col min="10754" max="10754" width="72" style="82" customWidth="1"/>
    <col min="10755" max="10755" width="9" style="82"/>
    <col min="10756" max="10756" width="11.25" style="82" customWidth="1"/>
    <col min="10757" max="10757" width="11.375" style="82" customWidth="1"/>
    <col min="10758" max="10758" width="10.75" style="82" bestFit="1" customWidth="1"/>
    <col min="10759" max="10759" width="11.5" style="82" bestFit="1" customWidth="1"/>
    <col min="10760" max="11009" width="9" style="82"/>
    <col min="11010" max="11010" width="72" style="82" customWidth="1"/>
    <col min="11011" max="11011" width="9" style="82"/>
    <col min="11012" max="11012" width="11.25" style="82" customWidth="1"/>
    <col min="11013" max="11013" width="11.375" style="82" customWidth="1"/>
    <col min="11014" max="11014" width="10.75" style="82" bestFit="1" customWidth="1"/>
    <col min="11015" max="11015" width="11.5" style="82" bestFit="1" customWidth="1"/>
    <col min="11016" max="11265" width="9" style="82"/>
    <col min="11266" max="11266" width="72" style="82" customWidth="1"/>
    <col min="11267" max="11267" width="9" style="82"/>
    <col min="11268" max="11268" width="11.25" style="82" customWidth="1"/>
    <col min="11269" max="11269" width="11.375" style="82" customWidth="1"/>
    <col min="11270" max="11270" width="10.75" style="82" bestFit="1" customWidth="1"/>
    <col min="11271" max="11271" width="11.5" style="82" bestFit="1" customWidth="1"/>
    <col min="11272" max="11521" width="9" style="82"/>
    <col min="11522" max="11522" width="72" style="82" customWidth="1"/>
    <col min="11523" max="11523" width="9" style="82"/>
    <col min="11524" max="11524" width="11.25" style="82" customWidth="1"/>
    <col min="11525" max="11525" width="11.375" style="82" customWidth="1"/>
    <col min="11526" max="11526" width="10.75" style="82" bestFit="1" customWidth="1"/>
    <col min="11527" max="11527" width="11.5" style="82" bestFit="1" customWidth="1"/>
    <col min="11528" max="11777" width="9" style="82"/>
    <col min="11778" max="11778" width="72" style="82" customWidth="1"/>
    <col min="11779" max="11779" width="9" style="82"/>
    <col min="11780" max="11780" width="11.25" style="82" customWidth="1"/>
    <col min="11781" max="11781" width="11.375" style="82" customWidth="1"/>
    <col min="11782" max="11782" width="10.75" style="82" bestFit="1" customWidth="1"/>
    <col min="11783" max="11783" width="11.5" style="82" bestFit="1" customWidth="1"/>
    <col min="11784" max="12033" width="9" style="82"/>
    <col min="12034" max="12034" width="72" style="82" customWidth="1"/>
    <col min="12035" max="12035" width="9" style="82"/>
    <col min="12036" max="12036" width="11.25" style="82" customWidth="1"/>
    <col min="12037" max="12037" width="11.375" style="82" customWidth="1"/>
    <col min="12038" max="12038" width="10.75" style="82" bestFit="1" customWidth="1"/>
    <col min="12039" max="12039" width="11.5" style="82" bestFit="1" customWidth="1"/>
    <col min="12040" max="12289" width="9" style="82"/>
    <col min="12290" max="12290" width="72" style="82" customWidth="1"/>
    <col min="12291" max="12291" width="9" style="82"/>
    <col min="12292" max="12292" width="11.25" style="82" customWidth="1"/>
    <col min="12293" max="12293" width="11.375" style="82" customWidth="1"/>
    <col min="12294" max="12294" width="10.75" style="82" bestFit="1" customWidth="1"/>
    <col min="12295" max="12295" width="11.5" style="82" bestFit="1" customWidth="1"/>
    <col min="12296" max="12545" width="9" style="82"/>
    <col min="12546" max="12546" width="72" style="82" customWidth="1"/>
    <col min="12547" max="12547" width="9" style="82"/>
    <col min="12548" max="12548" width="11.25" style="82" customWidth="1"/>
    <col min="12549" max="12549" width="11.375" style="82" customWidth="1"/>
    <col min="12550" max="12550" width="10.75" style="82" bestFit="1" customWidth="1"/>
    <col min="12551" max="12551" width="11.5" style="82" bestFit="1" customWidth="1"/>
    <col min="12552" max="12801" width="9" style="82"/>
    <col min="12802" max="12802" width="72" style="82" customWidth="1"/>
    <col min="12803" max="12803" width="9" style="82"/>
    <col min="12804" max="12804" width="11.25" style="82" customWidth="1"/>
    <col min="12805" max="12805" width="11.375" style="82" customWidth="1"/>
    <col min="12806" max="12806" width="10.75" style="82" bestFit="1" customWidth="1"/>
    <col min="12807" max="12807" width="11.5" style="82" bestFit="1" customWidth="1"/>
    <col min="12808" max="13057" width="9" style="82"/>
    <col min="13058" max="13058" width="72" style="82" customWidth="1"/>
    <col min="13059" max="13059" width="9" style="82"/>
    <col min="13060" max="13060" width="11.25" style="82" customWidth="1"/>
    <col min="13061" max="13061" width="11.375" style="82" customWidth="1"/>
    <col min="13062" max="13062" width="10.75" style="82" bestFit="1" customWidth="1"/>
    <col min="13063" max="13063" width="11.5" style="82" bestFit="1" customWidth="1"/>
    <col min="13064" max="13313" width="9" style="82"/>
    <col min="13314" max="13314" width="72" style="82" customWidth="1"/>
    <col min="13315" max="13315" width="9" style="82"/>
    <col min="13316" max="13316" width="11.25" style="82" customWidth="1"/>
    <col min="13317" max="13317" width="11.375" style="82" customWidth="1"/>
    <col min="13318" max="13318" width="10.75" style="82" bestFit="1" customWidth="1"/>
    <col min="13319" max="13319" width="11.5" style="82" bestFit="1" customWidth="1"/>
    <col min="13320" max="13569" width="9" style="82"/>
    <col min="13570" max="13570" width="72" style="82" customWidth="1"/>
    <col min="13571" max="13571" width="9" style="82"/>
    <col min="13572" max="13572" width="11.25" style="82" customWidth="1"/>
    <col min="13573" max="13573" width="11.375" style="82" customWidth="1"/>
    <col min="13574" max="13574" width="10.75" style="82" bestFit="1" customWidth="1"/>
    <col min="13575" max="13575" width="11.5" style="82" bestFit="1" customWidth="1"/>
    <col min="13576" max="13825" width="9" style="82"/>
    <col min="13826" max="13826" width="72" style="82" customWidth="1"/>
    <col min="13827" max="13827" width="9" style="82"/>
    <col min="13828" max="13828" width="11.25" style="82" customWidth="1"/>
    <col min="13829" max="13829" width="11.375" style="82" customWidth="1"/>
    <col min="13830" max="13830" width="10.75" style="82" bestFit="1" customWidth="1"/>
    <col min="13831" max="13831" width="11.5" style="82" bestFit="1" customWidth="1"/>
    <col min="13832" max="14081" width="9" style="82"/>
    <col min="14082" max="14082" width="72" style="82" customWidth="1"/>
    <col min="14083" max="14083" width="9" style="82"/>
    <col min="14084" max="14084" width="11.25" style="82" customWidth="1"/>
    <col min="14085" max="14085" width="11.375" style="82" customWidth="1"/>
    <col min="14086" max="14086" width="10.75" style="82" bestFit="1" customWidth="1"/>
    <col min="14087" max="14087" width="11.5" style="82" bestFit="1" customWidth="1"/>
    <col min="14088" max="14337" width="9" style="82"/>
    <col min="14338" max="14338" width="72" style="82" customWidth="1"/>
    <col min="14339" max="14339" width="9" style="82"/>
    <col min="14340" max="14340" width="11.25" style="82" customWidth="1"/>
    <col min="14341" max="14341" width="11.375" style="82" customWidth="1"/>
    <col min="14342" max="14342" width="10.75" style="82" bestFit="1" customWidth="1"/>
    <col min="14343" max="14343" width="11.5" style="82" bestFit="1" customWidth="1"/>
    <col min="14344" max="14593" width="9" style="82"/>
    <col min="14594" max="14594" width="72" style="82" customWidth="1"/>
    <col min="14595" max="14595" width="9" style="82"/>
    <col min="14596" max="14596" width="11.25" style="82" customWidth="1"/>
    <col min="14597" max="14597" width="11.375" style="82" customWidth="1"/>
    <col min="14598" max="14598" width="10.75" style="82" bestFit="1" customWidth="1"/>
    <col min="14599" max="14599" width="11.5" style="82" bestFit="1" customWidth="1"/>
    <col min="14600" max="14849" width="9" style="82"/>
    <col min="14850" max="14850" width="72" style="82" customWidth="1"/>
    <col min="14851" max="14851" width="9" style="82"/>
    <col min="14852" max="14852" width="11.25" style="82" customWidth="1"/>
    <col min="14853" max="14853" width="11.375" style="82" customWidth="1"/>
    <col min="14854" max="14854" width="10.75" style="82" bestFit="1" customWidth="1"/>
    <col min="14855" max="14855" width="11.5" style="82" bestFit="1" customWidth="1"/>
    <col min="14856" max="15105" width="9" style="82"/>
    <col min="15106" max="15106" width="72" style="82" customWidth="1"/>
    <col min="15107" max="15107" width="9" style="82"/>
    <col min="15108" max="15108" width="11.25" style="82" customWidth="1"/>
    <col min="15109" max="15109" width="11.375" style="82" customWidth="1"/>
    <col min="15110" max="15110" width="10.75" style="82" bestFit="1" customWidth="1"/>
    <col min="15111" max="15111" width="11.5" style="82" bestFit="1" customWidth="1"/>
    <col min="15112" max="15361" width="9" style="82"/>
    <col min="15362" max="15362" width="72" style="82" customWidth="1"/>
    <col min="15363" max="15363" width="9" style="82"/>
    <col min="15364" max="15364" width="11.25" style="82" customWidth="1"/>
    <col min="15365" max="15365" width="11.375" style="82" customWidth="1"/>
    <col min="15366" max="15366" width="10.75" style="82" bestFit="1" customWidth="1"/>
    <col min="15367" max="15367" width="11.5" style="82" bestFit="1" customWidth="1"/>
    <col min="15368" max="15617" width="9" style="82"/>
    <col min="15618" max="15618" width="72" style="82" customWidth="1"/>
    <col min="15619" max="15619" width="9" style="82"/>
    <col min="15620" max="15620" width="11.25" style="82" customWidth="1"/>
    <col min="15621" max="15621" width="11.375" style="82" customWidth="1"/>
    <col min="15622" max="15622" width="10.75" style="82" bestFit="1" customWidth="1"/>
    <col min="15623" max="15623" width="11.5" style="82" bestFit="1" customWidth="1"/>
    <col min="15624" max="15873" width="9" style="82"/>
    <col min="15874" max="15874" width="72" style="82" customWidth="1"/>
    <col min="15875" max="15875" width="9" style="82"/>
    <col min="15876" max="15876" width="11.25" style="82" customWidth="1"/>
    <col min="15877" max="15877" width="11.375" style="82" customWidth="1"/>
    <col min="15878" max="15878" width="10.75" style="82" bestFit="1" customWidth="1"/>
    <col min="15879" max="15879" width="11.5" style="82" bestFit="1" customWidth="1"/>
    <col min="15880" max="16129" width="9" style="82"/>
    <col min="16130" max="16130" width="72" style="82" customWidth="1"/>
    <col min="16131" max="16131" width="9" style="82"/>
    <col min="16132" max="16132" width="11.25" style="82" customWidth="1"/>
    <col min="16133" max="16133" width="11.375" style="82" customWidth="1"/>
    <col min="16134" max="16134" width="10.75" style="82" bestFit="1" customWidth="1"/>
    <col min="16135" max="16135" width="11.5" style="82" bestFit="1" customWidth="1"/>
    <col min="16136" max="16384" width="9" style="82"/>
  </cols>
  <sheetData>
    <row r="4" spans="1:7" ht="31.5">
      <c r="A4" s="211" t="s">
        <v>296</v>
      </c>
      <c r="B4" s="212" t="s">
        <v>297</v>
      </c>
      <c r="C4" s="213" t="s">
        <v>70</v>
      </c>
      <c r="D4" s="214"/>
      <c r="E4" s="214"/>
      <c r="F4" s="214"/>
      <c r="G4" s="215"/>
    </row>
    <row r="5" spans="1:7" ht="15">
      <c r="A5" s="216"/>
      <c r="B5" s="217"/>
      <c r="C5" s="218"/>
      <c r="D5" s="218"/>
      <c r="E5" s="218"/>
      <c r="F5" s="218"/>
      <c r="G5" s="219"/>
    </row>
    <row r="6" spans="1:7" ht="30">
      <c r="A6" s="216" t="s">
        <v>258</v>
      </c>
      <c r="B6" s="220" t="s">
        <v>148</v>
      </c>
      <c r="C6" s="218" t="s">
        <v>161</v>
      </c>
      <c r="D6" s="221" t="s">
        <v>298</v>
      </c>
      <c r="E6" s="218" t="s">
        <v>299</v>
      </c>
      <c r="F6" s="220" t="s">
        <v>300</v>
      </c>
      <c r="G6" s="222" t="s">
        <v>301</v>
      </c>
    </row>
    <row r="7" spans="1:7" ht="28.5">
      <c r="A7" s="244">
        <v>6081</v>
      </c>
      <c r="B7" s="245" t="s">
        <v>297</v>
      </c>
      <c r="C7" s="217" t="s">
        <v>285</v>
      </c>
      <c r="D7" s="217" t="s">
        <v>72</v>
      </c>
      <c r="E7" s="225">
        <v>1</v>
      </c>
      <c r="F7" s="243">
        <v>37.549999999999997</v>
      </c>
      <c r="G7" s="227">
        <f>E7*F7</f>
        <v>37.549999999999997</v>
      </c>
    </row>
    <row r="8" spans="1:7" ht="14.25">
      <c r="A8" s="223">
        <v>6111</v>
      </c>
      <c r="B8" s="224" t="s">
        <v>302</v>
      </c>
      <c r="C8" s="217" t="s">
        <v>173</v>
      </c>
      <c r="D8" s="217" t="s">
        <v>72</v>
      </c>
      <c r="E8" s="225">
        <v>3.3000000000000002E-2</v>
      </c>
      <c r="F8" s="226">
        <v>14.18</v>
      </c>
      <c r="G8" s="227">
        <f>E8*F8</f>
        <v>0.46794000000000002</v>
      </c>
    </row>
    <row r="9" spans="1:7" ht="14.25">
      <c r="A9" s="223"/>
      <c r="B9" s="224"/>
      <c r="C9" s="217"/>
      <c r="D9" s="217"/>
      <c r="E9" s="225"/>
      <c r="F9" s="226"/>
      <c r="G9" s="227"/>
    </row>
    <row r="10" spans="1:7" ht="14.25">
      <c r="A10" s="228"/>
      <c r="B10" s="229" t="s">
        <v>267</v>
      </c>
      <c r="C10" s="217" t="s">
        <v>303</v>
      </c>
      <c r="D10" s="226">
        <v>0</v>
      </c>
      <c r="E10" s="230">
        <f>D10/$D$13</f>
        <v>0</v>
      </c>
      <c r="F10" s="217"/>
      <c r="G10" s="219"/>
    </row>
    <row r="11" spans="1:7" ht="14.25">
      <c r="A11" s="228"/>
      <c r="B11" s="229" t="s">
        <v>304</v>
      </c>
      <c r="C11" s="217" t="s">
        <v>303</v>
      </c>
      <c r="D11" s="231">
        <f>G7</f>
        <v>37.549999999999997</v>
      </c>
      <c r="E11" s="230">
        <f>D11/$D$13</f>
        <v>0.98769160033394765</v>
      </c>
      <c r="F11" s="217"/>
      <c r="G11" s="219"/>
    </row>
    <row r="12" spans="1:7" ht="14.25">
      <c r="A12" s="228"/>
      <c r="B12" s="229" t="s">
        <v>305</v>
      </c>
      <c r="C12" s="217" t="s">
        <v>303</v>
      </c>
      <c r="D12" s="226">
        <f>G8</f>
        <v>0.46794000000000002</v>
      </c>
      <c r="E12" s="230">
        <f>D12/$D$13</f>
        <v>1.2308399666052397E-2</v>
      </c>
      <c r="F12" s="217"/>
      <c r="G12" s="227"/>
    </row>
    <row r="13" spans="1:7" ht="15">
      <c r="A13" s="232"/>
      <c r="B13" s="233" t="s">
        <v>306</v>
      </c>
      <c r="C13" s="234" t="s">
        <v>303</v>
      </c>
      <c r="D13" s="235">
        <f>SUM(G7:G8)</f>
        <v>38.017939999999996</v>
      </c>
      <c r="E13" s="236">
        <f>D13/$D$13</f>
        <v>1</v>
      </c>
      <c r="F13" s="237"/>
      <c r="G13" s="238"/>
    </row>
  </sheetData>
  <pageMargins left="0.25" right="0.25" top="0.75" bottom="0.75" header="0.3" footer="0.3"/>
  <pageSetup paperSize="9" scale="9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4:H30"/>
  <sheetViews>
    <sheetView workbookViewId="0">
      <selection activeCell="L12" sqref="L12"/>
    </sheetView>
  </sheetViews>
  <sheetFormatPr defaultRowHeight="14.25"/>
  <cols>
    <col min="1" max="1" width="13.875" customWidth="1"/>
    <col min="4" max="4" width="27.375" customWidth="1"/>
    <col min="5" max="5" width="10.25" customWidth="1"/>
    <col min="6" max="6" width="13" bestFit="1" customWidth="1"/>
    <col min="7" max="7" width="8" customWidth="1"/>
  </cols>
  <sheetData>
    <row r="4" spans="1:8" ht="15" thickBot="1"/>
    <row r="5" spans="1:8" ht="15.75">
      <c r="A5" s="120" t="s">
        <v>293</v>
      </c>
      <c r="B5" s="121" t="s">
        <v>292</v>
      </c>
      <c r="C5" s="122"/>
      <c r="D5" s="122"/>
      <c r="E5" s="123"/>
      <c r="F5" s="124"/>
      <c r="G5" s="125" t="s">
        <v>161</v>
      </c>
      <c r="H5" s="126" t="s">
        <v>255</v>
      </c>
    </row>
    <row r="6" spans="1:8" ht="25.5">
      <c r="A6" s="283" t="s">
        <v>256</v>
      </c>
      <c r="B6" s="127" t="s">
        <v>257</v>
      </c>
      <c r="C6" s="128" t="s">
        <v>258</v>
      </c>
      <c r="D6" s="129" t="s">
        <v>148</v>
      </c>
      <c r="E6" s="130" t="s">
        <v>161</v>
      </c>
      <c r="F6" s="131" t="s">
        <v>259</v>
      </c>
      <c r="G6" s="132" t="s">
        <v>260</v>
      </c>
      <c r="H6" s="133" t="s">
        <v>261</v>
      </c>
    </row>
    <row r="7" spans="1:8">
      <c r="A7" s="284"/>
      <c r="B7" s="134" t="s">
        <v>210</v>
      </c>
      <c r="C7" s="135" t="s">
        <v>262</v>
      </c>
      <c r="D7" s="136" t="s">
        <v>263</v>
      </c>
      <c r="E7" s="137" t="s">
        <v>173</v>
      </c>
      <c r="F7" s="138">
        <f>8/99.6</f>
        <v>8.0321285140562249E-2</v>
      </c>
      <c r="G7" s="240">
        <v>20.66</v>
      </c>
      <c r="H7" s="140">
        <f>F7*G7</f>
        <v>1.6594377510040161</v>
      </c>
    </row>
    <row r="8" spans="1:8">
      <c r="A8" s="284"/>
      <c r="B8" s="141"/>
      <c r="C8" s="142"/>
      <c r="D8" s="136"/>
      <c r="E8" s="137"/>
      <c r="F8" s="138"/>
      <c r="G8" s="143"/>
      <c r="H8" s="144"/>
    </row>
    <row r="9" spans="1:8">
      <c r="A9" s="284"/>
      <c r="B9" s="145"/>
      <c r="C9" s="146"/>
      <c r="D9" s="147"/>
      <c r="E9" s="148"/>
      <c r="F9" s="149"/>
      <c r="G9" s="150"/>
      <c r="H9" s="151"/>
    </row>
    <row r="10" spans="1:8">
      <c r="A10" s="284"/>
      <c r="B10" s="152" t="s">
        <v>264</v>
      </c>
      <c r="C10" s="153"/>
      <c r="D10" s="154" t="s">
        <v>265</v>
      </c>
      <c r="E10" s="155"/>
      <c r="F10" s="156"/>
      <c r="G10" s="157" t="s">
        <v>266</v>
      </c>
      <c r="H10" s="158">
        <f>SUM(H7:H9)</f>
        <v>1.6594377510040161</v>
      </c>
    </row>
    <row r="11" spans="1:8" ht="25.5">
      <c r="A11" s="283" t="s">
        <v>267</v>
      </c>
      <c r="B11" s="127" t="s">
        <v>257</v>
      </c>
      <c r="C11" s="127" t="s">
        <v>258</v>
      </c>
      <c r="D11" s="129" t="s">
        <v>148</v>
      </c>
      <c r="E11" s="130" t="s">
        <v>161</v>
      </c>
      <c r="F11" s="131" t="s">
        <v>259</v>
      </c>
      <c r="G11" s="132" t="s">
        <v>260</v>
      </c>
      <c r="H11" s="133" t="s">
        <v>261</v>
      </c>
    </row>
    <row r="12" spans="1:8" ht="25.5">
      <c r="A12" s="284"/>
      <c r="B12" s="134" t="s">
        <v>210</v>
      </c>
      <c r="C12" s="246" t="s">
        <v>268</v>
      </c>
      <c r="D12" s="247" t="s">
        <v>269</v>
      </c>
      <c r="E12" s="248" t="s">
        <v>270</v>
      </c>
      <c r="F12" s="249">
        <f>0.29/99.6</f>
        <v>2.9116465863453815E-3</v>
      </c>
      <c r="G12" s="250">
        <v>123.41</v>
      </c>
      <c r="H12" s="140">
        <f>F12*G12</f>
        <v>0.35932630522088349</v>
      </c>
    </row>
    <row r="13" spans="1:8" ht="25.5">
      <c r="A13" s="284"/>
      <c r="B13" s="141" t="s">
        <v>210</v>
      </c>
      <c r="C13" s="251" t="s">
        <v>268</v>
      </c>
      <c r="D13" s="252" t="s">
        <v>269</v>
      </c>
      <c r="E13" s="253" t="s">
        <v>271</v>
      </c>
      <c r="F13" s="254">
        <f>0.71/99.6</f>
        <v>7.1285140562248996E-3</v>
      </c>
      <c r="G13" s="250">
        <v>253.89</v>
      </c>
      <c r="H13" s="140">
        <f t="shared" ref="H13:H16" si="0">F13*G13</f>
        <v>1.8098584337349397</v>
      </c>
    </row>
    <row r="14" spans="1:8" ht="38.25">
      <c r="A14" s="284"/>
      <c r="B14" s="141" t="s">
        <v>210</v>
      </c>
      <c r="C14" s="251" t="s">
        <v>272</v>
      </c>
      <c r="D14" s="252" t="s">
        <v>273</v>
      </c>
      <c r="E14" s="253" t="s">
        <v>270</v>
      </c>
      <c r="F14" s="254">
        <f>0.18/99.6</f>
        <v>1.8072289156626507E-3</v>
      </c>
      <c r="G14" s="250">
        <v>108.6</v>
      </c>
      <c r="H14" s="140">
        <f t="shared" si="0"/>
        <v>0.19626506024096385</v>
      </c>
    </row>
    <row r="15" spans="1:8" ht="38.25">
      <c r="A15" s="284"/>
      <c r="B15" s="141" t="s">
        <v>210</v>
      </c>
      <c r="C15" s="251" t="s">
        <v>272</v>
      </c>
      <c r="D15" s="252" t="s">
        <v>273</v>
      </c>
      <c r="E15" s="253" t="s">
        <v>271</v>
      </c>
      <c r="F15" s="254">
        <f>0.82/99.6</f>
        <v>8.2329317269076302E-3</v>
      </c>
      <c r="G15" s="250">
        <v>287.89</v>
      </c>
      <c r="H15" s="140">
        <f t="shared" si="0"/>
        <v>2.3701787148594375</v>
      </c>
    </row>
    <row r="16" spans="1:8" ht="25.5">
      <c r="A16" s="284"/>
      <c r="B16" s="141" t="s">
        <v>210</v>
      </c>
      <c r="C16" s="142" t="s">
        <v>274</v>
      </c>
      <c r="D16" s="136" t="s">
        <v>275</v>
      </c>
      <c r="E16" s="137" t="s">
        <v>271</v>
      </c>
      <c r="F16" s="138">
        <f>1/99.6</f>
        <v>1.0040160642570281E-2</v>
      </c>
      <c r="G16" s="139">
        <v>619.25360000000001</v>
      </c>
      <c r="H16" s="140">
        <f t="shared" si="0"/>
        <v>6.2174056224899594</v>
      </c>
    </row>
    <row r="17" spans="1:8">
      <c r="A17" s="284"/>
      <c r="B17" s="141"/>
      <c r="C17" s="142"/>
      <c r="D17" s="136"/>
      <c r="E17" s="137"/>
      <c r="F17" s="138"/>
      <c r="G17" s="143"/>
      <c r="H17" s="144"/>
    </row>
    <row r="18" spans="1:8">
      <c r="A18" s="284"/>
      <c r="B18" s="145"/>
      <c r="C18" s="146"/>
      <c r="D18" s="147"/>
      <c r="E18" s="148"/>
      <c r="F18" s="149"/>
      <c r="G18" s="150"/>
      <c r="H18" s="151"/>
    </row>
    <row r="19" spans="1:8">
      <c r="A19" s="285"/>
      <c r="B19" s="152" t="s">
        <v>276</v>
      </c>
      <c r="C19" s="153"/>
      <c r="D19" s="159"/>
      <c r="E19" s="152"/>
      <c r="F19" s="156"/>
      <c r="G19" s="160" t="s">
        <v>266</v>
      </c>
      <c r="H19" s="158">
        <f>SUM(H12:H18)</f>
        <v>10.953034136546183</v>
      </c>
    </row>
    <row r="20" spans="1:8" ht="25.5">
      <c r="A20" s="283" t="s">
        <v>277</v>
      </c>
      <c r="B20" s="127" t="s">
        <v>257</v>
      </c>
      <c r="C20" s="127" t="s">
        <v>258</v>
      </c>
      <c r="D20" s="129" t="s">
        <v>148</v>
      </c>
      <c r="E20" s="130" t="s">
        <v>161</v>
      </c>
      <c r="F20" s="131" t="s">
        <v>259</v>
      </c>
      <c r="G20" s="132" t="s">
        <v>260</v>
      </c>
      <c r="H20" s="133" t="s">
        <v>261</v>
      </c>
    </row>
    <row r="21" spans="1:8" ht="25.5">
      <c r="A21" s="284"/>
      <c r="B21" s="161" t="s">
        <v>210</v>
      </c>
      <c r="C21" s="162">
        <v>6416078</v>
      </c>
      <c r="D21" s="163" t="s">
        <v>287</v>
      </c>
      <c r="E21" s="137" t="s">
        <v>255</v>
      </c>
      <c r="F21" s="164">
        <v>1</v>
      </c>
      <c r="G21" s="139">
        <v>131</v>
      </c>
      <c r="H21" s="140">
        <f>F21*G21</f>
        <v>131</v>
      </c>
    </row>
    <row r="22" spans="1:8" ht="25.5">
      <c r="A22" s="284"/>
      <c r="B22" s="165" t="s">
        <v>278</v>
      </c>
      <c r="C22" s="166"/>
      <c r="D22" s="147" t="s">
        <v>279</v>
      </c>
      <c r="E22" s="167" t="s">
        <v>255</v>
      </c>
      <c r="F22" s="168">
        <v>5.0999999999999997E-2</v>
      </c>
      <c r="G22" s="169">
        <v>5385</v>
      </c>
      <c r="H22" s="140">
        <f>F22*G22</f>
        <v>274.63499999999999</v>
      </c>
    </row>
    <row r="23" spans="1:8">
      <c r="A23" s="284"/>
      <c r="B23" s="170"/>
      <c r="C23" s="171"/>
      <c r="D23" s="172"/>
      <c r="E23" s="173"/>
      <c r="F23" s="174"/>
      <c r="G23" s="175"/>
      <c r="H23" s="176"/>
    </row>
    <row r="24" spans="1:8" ht="15" thickBot="1">
      <c r="A24" s="284"/>
      <c r="B24" s="177" t="s">
        <v>280</v>
      </c>
      <c r="C24" s="178"/>
      <c r="D24" s="178"/>
      <c r="E24" s="179"/>
      <c r="F24" s="180"/>
      <c r="G24" s="181" t="s">
        <v>266</v>
      </c>
      <c r="H24" s="182">
        <f>SUM(H21:H23)</f>
        <v>405.63499999999999</v>
      </c>
    </row>
    <row r="25" spans="1:8" ht="15" thickBot="1">
      <c r="A25" s="183" t="s">
        <v>109</v>
      </c>
      <c r="B25" s="184" t="s">
        <v>281</v>
      </c>
      <c r="C25" s="185"/>
      <c r="D25" s="185"/>
      <c r="E25" s="186"/>
      <c r="F25" s="187"/>
      <c r="G25" s="188" t="s">
        <v>266</v>
      </c>
      <c r="H25" s="189">
        <f>H10+H19+H24</f>
        <v>418.2474718875502</v>
      </c>
    </row>
    <row r="26" spans="1:8">
      <c r="A26" s="190"/>
      <c r="B26" s="191"/>
      <c r="C26" s="192"/>
      <c r="D26" s="192"/>
      <c r="E26" s="193"/>
      <c r="F26" s="194"/>
      <c r="G26" s="195"/>
      <c r="H26" s="196"/>
    </row>
    <row r="27" spans="1:8">
      <c r="A27" s="197"/>
      <c r="B27" s="198"/>
      <c r="C27" s="199"/>
      <c r="D27" s="199"/>
      <c r="E27" s="200"/>
      <c r="F27" s="201"/>
      <c r="G27" s="202"/>
      <c r="H27" s="203"/>
    </row>
    <row r="28" spans="1:8">
      <c r="A28" s="197" t="s">
        <v>282</v>
      </c>
      <c r="B28" s="198" t="s">
        <v>283</v>
      </c>
      <c r="C28" s="199"/>
      <c r="D28" s="199"/>
      <c r="E28" s="200"/>
      <c r="F28" s="201"/>
      <c r="G28" s="202">
        <f>5195+190</f>
        <v>5385</v>
      </c>
      <c r="H28" s="203"/>
    </row>
    <row r="29" spans="1:8">
      <c r="A29" s="197"/>
      <c r="B29" s="198"/>
      <c r="C29" s="199"/>
      <c r="D29" s="199"/>
      <c r="E29" s="200"/>
      <c r="F29" s="200"/>
      <c r="G29" s="202"/>
      <c r="H29" s="203"/>
    </row>
    <row r="30" spans="1:8" ht="15" thickBot="1">
      <c r="A30" s="204"/>
      <c r="B30" s="205"/>
      <c r="C30" s="206"/>
      <c r="D30" s="206"/>
      <c r="E30" s="207"/>
      <c r="F30" s="207" t="s">
        <v>284</v>
      </c>
      <c r="G30" s="208">
        <f>MEDIAN(G27:G28)</f>
        <v>5385</v>
      </c>
      <c r="H30" s="209"/>
    </row>
  </sheetData>
  <mergeCells count="3">
    <mergeCell ref="A6:A10"/>
    <mergeCell ref="A11:A19"/>
    <mergeCell ref="A20:A24"/>
  </mergeCells>
  <pageMargins left="0.511811024" right="0.511811024" top="0.78740157499999996" bottom="0.78740157499999996" header="0.31496062000000002" footer="0.31496062000000002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38"/>
  <sheetViews>
    <sheetView workbookViewId="0">
      <selection activeCell="H4" sqref="H4"/>
    </sheetView>
  </sheetViews>
  <sheetFormatPr defaultColWidth="9.125" defaultRowHeight="15"/>
  <cols>
    <col min="1" max="1" width="7.375" style="7" customWidth="1"/>
    <col min="2" max="2" width="45.75" style="7" bestFit="1" customWidth="1"/>
    <col min="3" max="8" width="17.875" style="7" customWidth="1"/>
    <col min="9" max="16384" width="9.125" style="7"/>
  </cols>
  <sheetData>
    <row r="1" spans="1:8" ht="45" customHeight="1">
      <c r="A1" s="291" t="s">
        <v>101</v>
      </c>
      <c r="B1" s="291"/>
      <c r="C1" s="291"/>
      <c r="D1" s="291"/>
      <c r="E1" s="291"/>
      <c r="F1" s="291"/>
      <c r="G1" s="258"/>
      <c r="H1" s="258"/>
    </row>
    <row r="2" spans="1:8" ht="15" customHeight="1">
      <c r="A2" s="258"/>
      <c r="B2" s="258"/>
      <c r="C2" s="258"/>
      <c r="D2" s="258"/>
      <c r="E2" s="258"/>
      <c r="F2" s="258"/>
      <c r="G2" s="258"/>
      <c r="H2" s="258"/>
    </row>
    <row r="3" spans="1:8" ht="15" customHeight="1">
      <c r="A3" s="258"/>
      <c r="B3" s="258"/>
      <c r="C3" s="258"/>
      <c r="D3" s="258"/>
      <c r="E3" s="258"/>
      <c r="F3" s="258"/>
      <c r="G3" s="258"/>
      <c r="H3" s="258"/>
    </row>
    <row r="4" spans="1:8">
      <c r="A4" s="292" t="s">
        <v>145</v>
      </c>
      <c r="B4" s="292"/>
      <c r="C4" s="9"/>
      <c r="D4" s="10"/>
      <c r="E4" s="9"/>
      <c r="F4" s="11"/>
      <c r="G4" s="9"/>
      <c r="H4" s="11">
        <f>D30</f>
        <v>4999999.9798799995</v>
      </c>
    </row>
    <row r="5" spans="1:8">
      <c r="A5" s="8"/>
      <c r="B5" s="8"/>
      <c r="C5" s="12"/>
      <c r="D5" s="12"/>
      <c r="E5" s="13"/>
      <c r="F5" s="13"/>
      <c r="G5" s="12"/>
      <c r="H5" s="255" t="s">
        <v>311</v>
      </c>
    </row>
    <row r="6" spans="1:8">
      <c r="A6" s="8"/>
      <c r="B6" s="8"/>
      <c r="C6" s="12"/>
      <c r="D6" s="12"/>
      <c r="E6" s="13"/>
      <c r="F6" s="13"/>
      <c r="G6" s="12"/>
      <c r="H6" s="12"/>
    </row>
    <row r="7" spans="1:8">
      <c r="A7" s="14" t="s">
        <v>102</v>
      </c>
      <c r="B7" s="15" t="s">
        <v>103</v>
      </c>
      <c r="C7" s="16" t="s">
        <v>104</v>
      </c>
      <c r="D7" s="16" t="s">
        <v>105</v>
      </c>
      <c r="E7" s="17" t="s">
        <v>106</v>
      </c>
      <c r="F7" s="17" t="s">
        <v>107</v>
      </c>
      <c r="G7" s="17" t="s">
        <v>108</v>
      </c>
      <c r="H7" s="17" t="s">
        <v>109</v>
      </c>
    </row>
    <row r="8" spans="1:8">
      <c r="A8" s="286">
        <v>1</v>
      </c>
      <c r="B8" s="289" t="str">
        <f>Orçamento!D5</f>
        <v>Instalação do Canteiro</v>
      </c>
      <c r="C8" s="18" t="s">
        <v>110</v>
      </c>
      <c r="D8" s="19">
        <f>D9/$D$30</f>
        <v>6.3319100254796068E-3</v>
      </c>
      <c r="E8" s="19">
        <v>1</v>
      </c>
      <c r="F8" s="19"/>
      <c r="G8" s="19"/>
      <c r="H8" s="19">
        <f t="shared" ref="H8:H27" si="0">SUM(E8:G8)</f>
        <v>1</v>
      </c>
    </row>
    <row r="9" spans="1:8">
      <c r="A9" s="286"/>
      <c r="B9" s="289"/>
      <c r="C9" s="20" t="s">
        <v>111</v>
      </c>
      <c r="D9" s="21">
        <f>Orçamento!I5</f>
        <v>31659.550000000003</v>
      </c>
      <c r="E9" s="21">
        <f>E8*$D$9</f>
        <v>31659.550000000003</v>
      </c>
      <c r="F9" s="21">
        <f>F8*$D$9</f>
        <v>0</v>
      </c>
      <c r="G9" s="21">
        <f>G8*$D$9</f>
        <v>0</v>
      </c>
      <c r="H9" s="21">
        <f t="shared" si="0"/>
        <v>31659.550000000003</v>
      </c>
    </row>
    <row r="10" spans="1:8">
      <c r="A10" s="287">
        <v>2</v>
      </c>
      <c r="B10" s="288" t="str">
        <f>Orçamento!D19</f>
        <v>Ensaios - Equipe de Topografia</v>
      </c>
      <c r="C10" s="22" t="s">
        <v>110</v>
      </c>
      <c r="D10" s="23">
        <f>D11/$D$30</f>
        <v>1.3414892053981529E-2</v>
      </c>
      <c r="E10" s="23">
        <v>0.34</v>
      </c>
      <c r="F10" s="23">
        <v>0.33</v>
      </c>
      <c r="G10" s="23">
        <v>0.33</v>
      </c>
      <c r="H10" s="23">
        <f t="shared" si="0"/>
        <v>1</v>
      </c>
    </row>
    <row r="11" spans="1:8">
      <c r="A11" s="287"/>
      <c r="B11" s="288"/>
      <c r="C11" s="24" t="s">
        <v>111</v>
      </c>
      <c r="D11" s="25">
        <f>Orçamento!I19</f>
        <v>67074.460000000006</v>
      </c>
      <c r="E11" s="25">
        <f>E10*$D$11</f>
        <v>22805.316400000003</v>
      </c>
      <c r="F11" s="25">
        <f>F10*$D$11</f>
        <v>22134.571800000002</v>
      </c>
      <c r="G11" s="25">
        <f>G10*$D$11</f>
        <v>22134.571800000002</v>
      </c>
      <c r="H11" s="25">
        <f t="shared" si="0"/>
        <v>67074.460000000006</v>
      </c>
    </row>
    <row r="12" spans="1:8">
      <c r="A12" s="286">
        <v>3</v>
      </c>
      <c r="B12" s="289" t="str">
        <f>Orçamento!D27</f>
        <v>Serviços Preliminares</v>
      </c>
      <c r="C12" s="18" t="s">
        <v>110</v>
      </c>
      <c r="D12" s="19">
        <f>D13/$D$30</f>
        <v>1.4182820057071668E-3</v>
      </c>
      <c r="E12" s="19">
        <v>1</v>
      </c>
      <c r="F12" s="19"/>
      <c r="G12" s="19"/>
      <c r="H12" s="19">
        <f t="shared" si="0"/>
        <v>1</v>
      </c>
    </row>
    <row r="13" spans="1:8">
      <c r="A13" s="286"/>
      <c r="B13" s="289"/>
      <c r="C13" s="20" t="s">
        <v>111</v>
      </c>
      <c r="D13" s="21">
        <f>Orçamento!I27</f>
        <v>7091.41</v>
      </c>
      <c r="E13" s="21">
        <f>E12*$D$13</f>
        <v>7091.41</v>
      </c>
      <c r="F13" s="21">
        <f>F12*$D$13</f>
        <v>0</v>
      </c>
      <c r="G13" s="21">
        <f>G12*$D$13</f>
        <v>0</v>
      </c>
      <c r="H13" s="21">
        <f t="shared" si="0"/>
        <v>7091.41</v>
      </c>
    </row>
    <row r="14" spans="1:8">
      <c r="A14" s="287">
        <v>4</v>
      </c>
      <c r="B14" s="290" t="str">
        <f>Orçamento!D29</f>
        <v>Movimentação de Terra e Compactação</v>
      </c>
      <c r="C14" s="22" t="s">
        <v>110</v>
      </c>
      <c r="D14" s="23">
        <f>D15/$D$30</f>
        <v>5.1403060206845916E-2</v>
      </c>
      <c r="E14" s="23">
        <v>0.4</v>
      </c>
      <c r="F14" s="23">
        <v>0.3</v>
      </c>
      <c r="G14" s="23">
        <v>0.3</v>
      </c>
      <c r="H14" s="23">
        <f t="shared" si="0"/>
        <v>1</v>
      </c>
    </row>
    <row r="15" spans="1:8">
      <c r="A15" s="287"/>
      <c r="B15" s="288"/>
      <c r="C15" s="24" t="s">
        <v>111</v>
      </c>
      <c r="D15" s="25">
        <f>Orçamento!I29</f>
        <v>257015.3</v>
      </c>
      <c r="E15" s="25">
        <f>E14*$D$15</f>
        <v>102806.12</v>
      </c>
      <c r="F15" s="25">
        <f>F14*$D$15</f>
        <v>77104.59</v>
      </c>
      <c r="G15" s="25">
        <f>G14*$D$15</f>
        <v>77104.59</v>
      </c>
      <c r="H15" s="25">
        <f t="shared" si="0"/>
        <v>257015.3</v>
      </c>
    </row>
    <row r="16" spans="1:8">
      <c r="A16" s="286">
        <v>5</v>
      </c>
      <c r="B16" s="289" t="str">
        <f>Orçamento!D35</f>
        <v>Drenagem</v>
      </c>
      <c r="C16" s="18" t="s">
        <v>110</v>
      </c>
      <c r="D16" s="19">
        <f>D17/$D$30</f>
        <v>5.5936302225087685E-2</v>
      </c>
      <c r="E16" s="26"/>
      <c r="F16" s="26">
        <v>1</v>
      </c>
      <c r="G16" s="26"/>
      <c r="H16" s="19">
        <f t="shared" si="0"/>
        <v>1</v>
      </c>
    </row>
    <row r="17" spans="1:8">
      <c r="A17" s="286"/>
      <c r="B17" s="289"/>
      <c r="C17" s="20" t="s">
        <v>111</v>
      </c>
      <c r="D17" s="27">
        <f>Orçamento!I35</f>
        <v>279681.51</v>
      </c>
      <c r="E17" s="27">
        <f>E16*$D$17</f>
        <v>0</v>
      </c>
      <c r="F17" s="27">
        <f>F16*$D$17</f>
        <v>279681.51</v>
      </c>
      <c r="G17" s="27">
        <f>G16*$D$17</f>
        <v>0</v>
      </c>
      <c r="H17" s="21">
        <f t="shared" si="0"/>
        <v>279681.51</v>
      </c>
    </row>
    <row r="18" spans="1:8">
      <c r="A18" s="286">
        <v>6</v>
      </c>
      <c r="B18" s="289" t="str">
        <f>Orçamento!D45</f>
        <v>Base de brita graduada melhorada com cimento</v>
      </c>
      <c r="C18" s="18" t="s">
        <v>110</v>
      </c>
      <c r="D18" s="19">
        <f>D19/$D$30</f>
        <v>2.1764760087581397E-3</v>
      </c>
      <c r="E18" s="26"/>
      <c r="F18" s="26">
        <v>1</v>
      </c>
      <c r="G18" s="26"/>
      <c r="H18" s="19">
        <f t="shared" ref="H18:H19" si="1">SUM(E18:G18)</f>
        <v>1</v>
      </c>
    </row>
    <row r="19" spans="1:8">
      <c r="A19" s="286"/>
      <c r="B19" s="289"/>
      <c r="C19" s="20" t="s">
        <v>111</v>
      </c>
      <c r="D19" s="27">
        <f>Orçamento!I37</f>
        <v>10882.38</v>
      </c>
      <c r="E19" s="27">
        <f>E18*$D$17</f>
        <v>0</v>
      </c>
      <c r="F19" s="27">
        <f>F18*$D$17</f>
        <v>279681.51</v>
      </c>
      <c r="G19" s="27">
        <f>G18*$D$17</f>
        <v>0</v>
      </c>
      <c r="H19" s="21">
        <f t="shared" si="1"/>
        <v>279681.51</v>
      </c>
    </row>
    <row r="20" spans="1:8">
      <c r="A20" s="287">
        <v>7</v>
      </c>
      <c r="B20" s="288" t="str">
        <f>Orçamento!D47</f>
        <v>Pavimentação</v>
      </c>
      <c r="C20" s="22" t="s">
        <v>110</v>
      </c>
      <c r="D20" s="23">
        <f>D21/$D$30</f>
        <v>0.57969112633267705</v>
      </c>
      <c r="E20" s="28"/>
      <c r="F20" s="28">
        <v>0.5</v>
      </c>
      <c r="G20" s="28">
        <v>0.5</v>
      </c>
      <c r="H20" s="23">
        <f t="shared" si="0"/>
        <v>1</v>
      </c>
    </row>
    <row r="21" spans="1:8">
      <c r="A21" s="287"/>
      <c r="B21" s="288"/>
      <c r="C21" s="24" t="s">
        <v>111</v>
      </c>
      <c r="D21" s="29">
        <f>Orçamento!I47</f>
        <v>2898455.6199999996</v>
      </c>
      <c r="E21" s="29">
        <f>E20*$D$21</f>
        <v>0</v>
      </c>
      <c r="F21" s="29">
        <f>F20*$D$21</f>
        <v>1449227.8099999998</v>
      </c>
      <c r="G21" s="29">
        <f>G20*$D$21</f>
        <v>1449227.8099999998</v>
      </c>
      <c r="H21" s="25">
        <f t="shared" si="0"/>
        <v>2898455.6199999996</v>
      </c>
    </row>
    <row r="22" spans="1:8">
      <c r="A22" s="286">
        <v>8</v>
      </c>
      <c r="B22" s="289" t="str">
        <f>Orçamento!D54</f>
        <v>Sinalização Horizontal</v>
      </c>
      <c r="C22" s="18" t="s">
        <v>110</v>
      </c>
      <c r="D22" s="19">
        <f>D23/$D$30</f>
        <v>1.5639080062931658E-3</v>
      </c>
      <c r="E22" s="26"/>
      <c r="F22" s="26"/>
      <c r="G22" s="26">
        <v>1</v>
      </c>
      <c r="H22" s="19">
        <f t="shared" si="0"/>
        <v>1</v>
      </c>
    </row>
    <row r="23" spans="1:8">
      <c r="A23" s="286"/>
      <c r="B23" s="289"/>
      <c r="C23" s="20" t="s">
        <v>111</v>
      </c>
      <c r="D23" s="27">
        <f>Orçamento!I54</f>
        <v>7819.5399999999991</v>
      </c>
      <c r="E23" s="27">
        <f>E22*$D$23</f>
        <v>0</v>
      </c>
      <c r="F23" s="27">
        <f t="shared" ref="F23:G23" si="2">F22*$D$23</f>
        <v>0</v>
      </c>
      <c r="G23" s="27">
        <f t="shared" si="2"/>
        <v>7819.5399999999991</v>
      </c>
      <c r="H23" s="21">
        <f t="shared" si="0"/>
        <v>7819.5399999999991</v>
      </c>
    </row>
    <row r="24" spans="1:8">
      <c r="A24" s="287">
        <v>9</v>
      </c>
      <c r="B24" s="290" t="str">
        <f>Orçamento!D57</f>
        <v>Administração Local</v>
      </c>
      <c r="C24" s="22" t="s">
        <v>110</v>
      </c>
      <c r="D24" s="23">
        <f>D25/$D$30</f>
        <v>1.5902640063992224E-2</v>
      </c>
      <c r="E24" s="23">
        <v>0.34</v>
      </c>
      <c r="F24" s="23">
        <v>0.33</v>
      </c>
      <c r="G24" s="23">
        <v>0.33</v>
      </c>
      <c r="H24" s="23">
        <f t="shared" si="0"/>
        <v>1</v>
      </c>
    </row>
    <row r="25" spans="1:8">
      <c r="A25" s="287"/>
      <c r="B25" s="288"/>
      <c r="C25" s="24" t="s">
        <v>111</v>
      </c>
      <c r="D25" s="25">
        <f>Orçamento!I57</f>
        <v>79513.2</v>
      </c>
      <c r="E25" s="25">
        <f>E24*$D$25</f>
        <v>27034.488000000001</v>
      </c>
      <c r="F25" s="25">
        <f t="shared" ref="F25:G25" si="3">F24*$D$25</f>
        <v>26239.356</v>
      </c>
      <c r="G25" s="25">
        <f t="shared" si="3"/>
        <v>26239.356</v>
      </c>
      <c r="H25" s="25">
        <f t="shared" si="0"/>
        <v>79513.2</v>
      </c>
    </row>
    <row r="26" spans="1:8">
      <c r="A26" s="286">
        <v>10</v>
      </c>
      <c r="B26" s="289" t="str">
        <f>Orçamento!D62</f>
        <v>Mobilização</v>
      </c>
      <c r="C26" s="18" t="s">
        <v>110</v>
      </c>
      <c r="D26" s="19">
        <f>D27/$D$30</f>
        <v>1.996007984031936E-3</v>
      </c>
      <c r="E26" s="26">
        <v>0.5</v>
      </c>
      <c r="F26" s="26"/>
      <c r="G26" s="26">
        <v>0.5</v>
      </c>
      <c r="H26" s="19">
        <f t="shared" si="0"/>
        <v>1</v>
      </c>
    </row>
    <row r="27" spans="1:8">
      <c r="A27" s="286"/>
      <c r="B27" s="289"/>
      <c r="C27" s="20" t="s">
        <v>111</v>
      </c>
      <c r="D27" s="27">
        <f>Orçamento!I62</f>
        <v>9980.0398799999984</v>
      </c>
      <c r="E27" s="27">
        <f>E26*$D$27</f>
        <v>4990.0199399999992</v>
      </c>
      <c r="F27" s="27">
        <f t="shared" ref="F27" si="4">F26*$D$23</f>
        <v>0</v>
      </c>
      <c r="G27" s="27">
        <f>G26*$D$27</f>
        <v>4990.0199399999992</v>
      </c>
      <c r="H27" s="21">
        <f t="shared" si="0"/>
        <v>9980.0398799999984</v>
      </c>
    </row>
    <row r="28" spans="1:8">
      <c r="A28" s="30"/>
      <c r="B28" s="31"/>
      <c r="C28" s="32"/>
      <c r="D28" s="33"/>
      <c r="E28" s="33"/>
      <c r="F28" s="33"/>
      <c r="G28" s="33"/>
      <c r="H28" s="33"/>
    </row>
    <row r="29" spans="1:8">
      <c r="A29" s="286" t="s">
        <v>109</v>
      </c>
      <c r="B29" s="286"/>
      <c r="C29" s="34" t="s">
        <v>110</v>
      </c>
      <c r="D29" s="35">
        <f>D8+D10+D12+D14+D16+D20+D22+D24+D26</f>
        <v>0.72765812890409631</v>
      </c>
      <c r="E29" s="35">
        <f>E30/$D$30</f>
        <v>3.9277381026052188E-2</v>
      </c>
      <c r="F29" s="35">
        <f>F30/$D$30</f>
        <v>0.37087756905241132</v>
      </c>
      <c r="G29" s="35">
        <f>G30/$D$30</f>
        <v>0.31750317882563278</v>
      </c>
      <c r="H29" s="35">
        <f>SUM(E29:G29)</f>
        <v>0.7276581289040962</v>
      </c>
    </row>
    <row r="30" spans="1:8">
      <c r="A30" s="286"/>
      <c r="B30" s="286"/>
      <c r="C30" s="36" t="s">
        <v>111</v>
      </c>
      <c r="D30" s="37">
        <f>Orçamento!H64</f>
        <v>4999999.9798799995</v>
      </c>
      <c r="E30" s="37">
        <f>E9+E11+E13+E15+E17+E21+E23+E25+E27</f>
        <v>196386.90434000001</v>
      </c>
      <c r="F30" s="37">
        <f>F9+F11+F13+F15+F17+F21+F23+F25+F27</f>
        <v>1854387.8377999996</v>
      </c>
      <c r="G30" s="37">
        <f>G9+G11+G13+G15+G17+G21+G23+G25+G27</f>
        <v>1587515.8877399999</v>
      </c>
      <c r="H30" s="37">
        <f>H9+H11+H13+H15+H17+H21+H23+H25+H27</f>
        <v>3638290.6298799999</v>
      </c>
    </row>
    <row r="31" spans="1:8">
      <c r="A31" s="38"/>
      <c r="B31" s="38"/>
      <c r="C31" s="39"/>
      <c r="D31" s="39"/>
      <c r="E31" s="40"/>
      <c r="F31" s="40"/>
      <c r="G31" s="40"/>
      <c r="H31" s="40"/>
    </row>
    <row r="32" spans="1:8">
      <c r="A32" s="38"/>
      <c r="B32" s="38"/>
      <c r="C32" s="39"/>
      <c r="D32" s="39"/>
      <c r="E32" s="40"/>
      <c r="F32" s="40"/>
      <c r="G32" s="40"/>
      <c r="H32" s="40"/>
    </row>
    <row r="34" spans="2:2">
      <c r="B34" s="7" t="s">
        <v>313</v>
      </c>
    </row>
    <row r="35" spans="2:2">
      <c r="B35" s="259" t="s">
        <v>314</v>
      </c>
    </row>
    <row r="36" spans="2:2">
      <c r="B36" s="259" t="s">
        <v>315</v>
      </c>
    </row>
    <row r="37" spans="2:2">
      <c r="B37" s="259" t="s">
        <v>316</v>
      </c>
    </row>
    <row r="38" spans="2:2">
      <c r="B38" s="259" t="s">
        <v>317</v>
      </c>
    </row>
  </sheetData>
  <mergeCells count="23">
    <mergeCell ref="A1:F1"/>
    <mergeCell ref="A12:A13"/>
    <mergeCell ref="B12:B13"/>
    <mergeCell ref="A14:A15"/>
    <mergeCell ref="B14:B15"/>
    <mergeCell ref="A4:B4"/>
    <mergeCell ref="A8:A9"/>
    <mergeCell ref="B8:B9"/>
    <mergeCell ref="A10:A11"/>
    <mergeCell ref="B10:B11"/>
    <mergeCell ref="A16:A17"/>
    <mergeCell ref="B16:B17"/>
    <mergeCell ref="A18:A19"/>
    <mergeCell ref="B18:B19"/>
    <mergeCell ref="A26:A27"/>
    <mergeCell ref="B26:B27"/>
    <mergeCell ref="A29:B30"/>
    <mergeCell ref="A20:A21"/>
    <mergeCell ref="B20:B21"/>
    <mergeCell ref="A22:A23"/>
    <mergeCell ref="B22:B23"/>
    <mergeCell ref="A24:A25"/>
    <mergeCell ref="B24:B25"/>
  </mergeCells>
  <pageMargins left="0.511811024" right="0.511811024" top="0.78740157499999996" bottom="0.78740157499999996" header="0.31496062000000002" footer="0.31496062000000002"/>
  <pageSetup paperSize="9" scale="7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3:AA35"/>
  <sheetViews>
    <sheetView zoomScaleNormal="100" zoomScaleSheetLayoutView="90" workbookViewId="0">
      <selection activeCell="AC13" sqref="AC13"/>
    </sheetView>
  </sheetViews>
  <sheetFormatPr defaultRowHeight="12.75"/>
  <cols>
    <col min="1" max="1" width="10.25" style="42" customWidth="1"/>
    <col min="2" max="2" width="3.75" style="42" customWidth="1"/>
    <col min="3" max="4" width="4.375" style="42" customWidth="1"/>
    <col min="5" max="5" width="7.125" style="42" bestFit="1" customWidth="1"/>
    <col min="6" max="6" width="4.375" style="42" customWidth="1"/>
    <col min="7" max="7" width="7.75" style="42" bestFit="1" customWidth="1"/>
    <col min="8" max="8" width="4.875" style="42" customWidth="1"/>
    <col min="9" max="9" width="7.125" style="42" bestFit="1" customWidth="1"/>
    <col min="10" max="10" width="4.25" style="42" customWidth="1"/>
    <col min="11" max="11" width="7.125" style="42" bestFit="1" customWidth="1"/>
    <col min="12" max="12" width="3" style="42" customWidth="1"/>
    <col min="13" max="13" width="4.75" style="42" customWidth="1"/>
    <col min="14" max="14" width="7.125" style="42" bestFit="1" customWidth="1"/>
    <col min="15" max="15" width="2" style="42" bestFit="1" customWidth="1"/>
    <col min="16" max="16" width="7.125" style="42" bestFit="1" customWidth="1"/>
    <col min="17" max="17" width="4.75" style="42" customWidth="1"/>
    <col min="18" max="18" width="5.25" style="42" customWidth="1"/>
    <col min="19" max="19" width="7.125" style="42" bestFit="1" customWidth="1"/>
    <col min="20" max="20" width="4.375" style="42" customWidth="1"/>
    <col min="21" max="21" width="7.125" style="42" bestFit="1" customWidth="1"/>
    <col min="22" max="23" width="4.375" style="42" customWidth="1"/>
    <col min="24" max="24" width="4" style="42" customWidth="1"/>
    <col min="25" max="25" width="3.875" style="42" customWidth="1"/>
    <col min="26" max="26" width="7.875" style="42" bestFit="1" customWidth="1"/>
    <col min="27" max="27" width="4.375" style="42" customWidth="1"/>
    <col min="28" max="256" width="9.125" style="42"/>
    <col min="257" max="257" width="10.25" style="42" customWidth="1"/>
    <col min="258" max="258" width="3.75" style="42" customWidth="1"/>
    <col min="259" max="260" width="4.375" style="42" customWidth="1"/>
    <col min="261" max="261" width="7.125" style="42" bestFit="1" customWidth="1"/>
    <col min="262" max="262" width="4.375" style="42" customWidth="1"/>
    <col min="263" max="263" width="7.75" style="42" bestFit="1" customWidth="1"/>
    <col min="264" max="264" width="4.875" style="42" customWidth="1"/>
    <col min="265" max="265" width="7.125" style="42" bestFit="1" customWidth="1"/>
    <col min="266" max="266" width="4.25" style="42" customWidth="1"/>
    <col min="267" max="267" width="7.125" style="42" bestFit="1" customWidth="1"/>
    <col min="268" max="268" width="3" style="42" customWidth="1"/>
    <col min="269" max="269" width="4.75" style="42" customWidth="1"/>
    <col min="270" max="270" width="7.125" style="42" bestFit="1" customWidth="1"/>
    <col min="271" max="271" width="2" style="42" bestFit="1" customWidth="1"/>
    <col min="272" max="272" width="7.125" style="42" bestFit="1" customWidth="1"/>
    <col min="273" max="273" width="4.75" style="42" customWidth="1"/>
    <col min="274" max="274" width="5.25" style="42" customWidth="1"/>
    <col min="275" max="275" width="7.125" style="42" bestFit="1" customWidth="1"/>
    <col min="276" max="276" width="4.375" style="42" customWidth="1"/>
    <col min="277" max="277" width="7.125" style="42" bestFit="1" customWidth="1"/>
    <col min="278" max="279" width="4.375" style="42" customWidth="1"/>
    <col min="280" max="280" width="4" style="42" customWidth="1"/>
    <col min="281" max="281" width="3.875" style="42" customWidth="1"/>
    <col min="282" max="282" width="7.625" style="42" bestFit="1" customWidth="1"/>
    <col min="283" max="283" width="4.375" style="42" customWidth="1"/>
    <col min="284" max="512" width="9.125" style="42"/>
    <col min="513" max="513" width="10.25" style="42" customWidth="1"/>
    <col min="514" max="514" width="3.75" style="42" customWidth="1"/>
    <col min="515" max="516" width="4.375" style="42" customWidth="1"/>
    <col min="517" max="517" width="7.125" style="42" bestFit="1" customWidth="1"/>
    <col min="518" max="518" width="4.375" style="42" customWidth="1"/>
    <col min="519" max="519" width="7.75" style="42" bestFit="1" customWidth="1"/>
    <col min="520" max="520" width="4.875" style="42" customWidth="1"/>
    <col min="521" max="521" width="7.125" style="42" bestFit="1" customWidth="1"/>
    <col min="522" max="522" width="4.25" style="42" customWidth="1"/>
    <col min="523" max="523" width="7.125" style="42" bestFit="1" customWidth="1"/>
    <col min="524" max="524" width="3" style="42" customWidth="1"/>
    <col min="525" max="525" width="4.75" style="42" customWidth="1"/>
    <col min="526" max="526" width="7.125" style="42" bestFit="1" customWidth="1"/>
    <col min="527" max="527" width="2" style="42" bestFit="1" customWidth="1"/>
    <col min="528" max="528" width="7.125" style="42" bestFit="1" customWidth="1"/>
    <col min="529" max="529" width="4.75" style="42" customWidth="1"/>
    <col min="530" max="530" width="5.25" style="42" customWidth="1"/>
    <col min="531" max="531" width="7.125" style="42" bestFit="1" customWidth="1"/>
    <col min="532" max="532" width="4.375" style="42" customWidth="1"/>
    <col min="533" max="533" width="7.125" style="42" bestFit="1" customWidth="1"/>
    <col min="534" max="535" width="4.375" style="42" customWidth="1"/>
    <col min="536" max="536" width="4" style="42" customWidth="1"/>
    <col min="537" max="537" width="3.875" style="42" customWidth="1"/>
    <col min="538" max="538" width="7.625" style="42" bestFit="1" customWidth="1"/>
    <col min="539" max="539" width="4.375" style="42" customWidth="1"/>
    <col min="540" max="768" width="9.125" style="42"/>
    <col min="769" max="769" width="10.25" style="42" customWidth="1"/>
    <col min="770" max="770" width="3.75" style="42" customWidth="1"/>
    <col min="771" max="772" width="4.375" style="42" customWidth="1"/>
    <col min="773" max="773" width="7.125" style="42" bestFit="1" customWidth="1"/>
    <col min="774" max="774" width="4.375" style="42" customWidth="1"/>
    <col min="775" max="775" width="7.75" style="42" bestFit="1" customWidth="1"/>
    <col min="776" max="776" width="4.875" style="42" customWidth="1"/>
    <col min="777" max="777" width="7.125" style="42" bestFit="1" customWidth="1"/>
    <col min="778" max="778" width="4.25" style="42" customWidth="1"/>
    <col min="779" max="779" width="7.125" style="42" bestFit="1" customWidth="1"/>
    <col min="780" max="780" width="3" style="42" customWidth="1"/>
    <col min="781" max="781" width="4.75" style="42" customWidth="1"/>
    <col min="782" max="782" width="7.125" style="42" bestFit="1" customWidth="1"/>
    <col min="783" max="783" width="2" style="42" bestFit="1" customWidth="1"/>
    <col min="784" max="784" width="7.125" style="42" bestFit="1" customWidth="1"/>
    <col min="785" max="785" width="4.75" style="42" customWidth="1"/>
    <col min="786" max="786" width="5.25" style="42" customWidth="1"/>
    <col min="787" max="787" width="7.125" style="42" bestFit="1" customWidth="1"/>
    <col min="788" max="788" width="4.375" style="42" customWidth="1"/>
    <col min="789" max="789" width="7.125" style="42" bestFit="1" customWidth="1"/>
    <col min="790" max="791" width="4.375" style="42" customWidth="1"/>
    <col min="792" max="792" width="4" style="42" customWidth="1"/>
    <col min="793" max="793" width="3.875" style="42" customWidth="1"/>
    <col min="794" max="794" width="7.625" style="42" bestFit="1" customWidth="1"/>
    <col min="795" max="795" width="4.375" style="42" customWidth="1"/>
    <col min="796" max="1024" width="9.125" style="42"/>
    <col min="1025" max="1025" width="10.25" style="42" customWidth="1"/>
    <col min="1026" max="1026" width="3.75" style="42" customWidth="1"/>
    <col min="1027" max="1028" width="4.375" style="42" customWidth="1"/>
    <col min="1029" max="1029" width="7.125" style="42" bestFit="1" customWidth="1"/>
    <col min="1030" max="1030" width="4.375" style="42" customWidth="1"/>
    <col min="1031" max="1031" width="7.75" style="42" bestFit="1" customWidth="1"/>
    <col min="1032" max="1032" width="4.875" style="42" customWidth="1"/>
    <col min="1033" max="1033" width="7.125" style="42" bestFit="1" customWidth="1"/>
    <col min="1034" max="1034" width="4.25" style="42" customWidth="1"/>
    <col min="1035" max="1035" width="7.125" style="42" bestFit="1" customWidth="1"/>
    <col min="1036" max="1036" width="3" style="42" customWidth="1"/>
    <col min="1037" max="1037" width="4.75" style="42" customWidth="1"/>
    <col min="1038" max="1038" width="7.125" style="42" bestFit="1" customWidth="1"/>
    <col min="1039" max="1039" width="2" style="42" bestFit="1" customWidth="1"/>
    <col min="1040" max="1040" width="7.125" style="42" bestFit="1" customWidth="1"/>
    <col min="1041" max="1041" width="4.75" style="42" customWidth="1"/>
    <col min="1042" max="1042" width="5.25" style="42" customWidth="1"/>
    <col min="1043" max="1043" width="7.125" style="42" bestFit="1" customWidth="1"/>
    <col min="1044" max="1044" width="4.375" style="42" customWidth="1"/>
    <col min="1045" max="1045" width="7.125" style="42" bestFit="1" customWidth="1"/>
    <col min="1046" max="1047" width="4.375" style="42" customWidth="1"/>
    <col min="1048" max="1048" width="4" style="42" customWidth="1"/>
    <col min="1049" max="1049" width="3.875" style="42" customWidth="1"/>
    <col min="1050" max="1050" width="7.625" style="42" bestFit="1" customWidth="1"/>
    <col min="1051" max="1051" width="4.375" style="42" customWidth="1"/>
    <col min="1052" max="1280" width="9.125" style="42"/>
    <col min="1281" max="1281" width="10.25" style="42" customWidth="1"/>
    <col min="1282" max="1282" width="3.75" style="42" customWidth="1"/>
    <col min="1283" max="1284" width="4.375" style="42" customWidth="1"/>
    <col min="1285" max="1285" width="7.125" style="42" bestFit="1" customWidth="1"/>
    <col min="1286" max="1286" width="4.375" style="42" customWidth="1"/>
    <col min="1287" max="1287" width="7.75" style="42" bestFit="1" customWidth="1"/>
    <col min="1288" max="1288" width="4.875" style="42" customWidth="1"/>
    <col min="1289" max="1289" width="7.125" style="42" bestFit="1" customWidth="1"/>
    <col min="1290" max="1290" width="4.25" style="42" customWidth="1"/>
    <col min="1291" max="1291" width="7.125" style="42" bestFit="1" customWidth="1"/>
    <col min="1292" max="1292" width="3" style="42" customWidth="1"/>
    <col min="1293" max="1293" width="4.75" style="42" customWidth="1"/>
    <col min="1294" max="1294" width="7.125" style="42" bestFit="1" customWidth="1"/>
    <col min="1295" max="1295" width="2" style="42" bestFit="1" customWidth="1"/>
    <col min="1296" max="1296" width="7.125" style="42" bestFit="1" customWidth="1"/>
    <col min="1297" max="1297" width="4.75" style="42" customWidth="1"/>
    <col min="1298" max="1298" width="5.25" style="42" customWidth="1"/>
    <col min="1299" max="1299" width="7.125" style="42" bestFit="1" customWidth="1"/>
    <col min="1300" max="1300" width="4.375" style="42" customWidth="1"/>
    <col min="1301" max="1301" width="7.125" style="42" bestFit="1" customWidth="1"/>
    <col min="1302" max="1303" width="4.375" style="42" customWidth="1"/>
    <col min="1304" max="1304" width="4" style="42" customWidth="1"/>
    <col min="1305" max="1305" width="3.875" style="42" customWidth="1"/>
    <col min="1306" max="1306" width="7.625" style="42" bestFit="1" customWidth="1"/>
    <col min="1307" max="1307" width="4.375" style="42" customWidth="1"/>
    <col min="1308" max="1536" width="9.125" style="42"/>
    <col min="1537" max="1537" width="10.25" style="42" customWidth="1"/>
    <col min="1538" max="1538" width="3.75" style="42" customWidth="1"/>
    <col min="1539" max="1540" width="4.375" style="42" customWidth="1"/>
    <col min="1541" max="1541" width="7.125" style="42" bestFit="1" customWidth="1"/>
    <col min="1542" max="1542" width="4.375" style="42" customWidth="1"/>
    <col min="1543" max="1543" width="7.75" style="42" bestFit="1" customWidth="1"/>
    <col min="1544" max="1544" width="4.875" style="42" customWidth="1"/>
    <col min="1545" max="1545" width="7.125" style="42" bestFit="1" customWidth="1"/>
    <col min="1546" max="1546" width="4.25" style="42" customWidth="1"/>
    <col min="1547" max="1547" width="7.125" style="42" bestFit="1" customWidth="1"/>
    <col min="1548" max="1548" width="3" style="42" customWidth="1"/>
    <col min="1549" max="1549" width="4.75" style="42" customWidth="1"/>
    <col min="1550" max="1550" width="7.125" style="42" bestFit="1" customWidth="1"/>
    <col min="1551" max="1551" width="2" style="42" bestFit="1" customWidth="1"/>
    <col min="1552" max="1552" width="7.125" style="42" bestFit="1" customWidth="1"/>
    <col min="1553" max="1553" width="4.75" style="42" customWidth="1"/>
    <col min="1554" max="1554" width="5.25" style="42" customWidth="1"/>
    <col min="1555" max="1555" width="7.125" style="42" bestFit="1" customWidth="1"/>
    <col min="1556" max="1556" width="4.375" style="42" customWidth="1"/>
    <col min="1557" max="1557" width="7.125" style="42" bestFit="1" customWidth="1"/>
    <col min="1558" max="1559" width="4.375" style="42" customWidth="1"/>
    <col min="1560" max="1560" width="4" style="42" customWidth="1"/>
    <col min="1561" max="1561" width="3.875" style="42" customWidth="1"/>
    <col min="1562" max="1562" width="7.625" style="42" bestFit="1" customWidth="1"/>
    <col min="1563" max="1563" width="4.375" style="42" customWidth="1"/>
    <col min="1564" max="1792" width="9.125" style="42"/>
    <col min="1793" max="1793" width="10.25" style="42" customWidth="1"/>
    <col min="1794" max="1794" width="3.75" style="42" customWidth="1"/>
    <col min="1795" max="1796" width="4.375" style="42" customWidth="1"/>
    <col min="1797" max="1797" width="7.125" style="42" bestFit="1" customWidth="1"/>
    <col min="1798" max="1798" width="4.375" style="42" customWidth="1"/>
    <col min="1799" max="1799" width="7.75" style="42" bestFit="1" customWidth="1"/>
    <col min="1800" max="1800" width="4.875" style="42" customWidth="1"/>
    <col min="1801" max="1801" width="7.125" style="42" bestFit="1" customWidth="1"/>
    <col min="1802" max="1802" width="4.25" style="42" customWidth="1"/>
    <col min="1803" max="1803" width="7.125" style="42" bestFit="1" customWidth="1"/>
    <col min="1804" max="1804" width="3" style="42" customWidth="1"/>
    <col min="1805" max="1805" width="4.75" style="42" customWidth="1"/>
    <col min="1806" max="1806" width="7.125" style="42" bestFit="1" customWidth="1"/>
    <col min="1807" max="1807" width="2" style="42" bestFit="1" customWidth="1"/>
    <col min="1808" max="1808" width="7.125" style="42" bestFit="1" customWidth="1"/>
    <col min="1809" max="1809" width="4.75" style="42" customWidth="1"/>
    <col min="1810" max="1810" width="5.25" style="42" customWidth="1"/>
    <col min="1811" max="1811" width="7.125" style="42" bestFit="1" customWidth="1"/>
    <col min="1812" max="1812" width="4.375" style="42" customWidth="1"/>
    <col min="1813" max="1813" width="7.125" style="42" bestFit="1" customWidth="1"/>
    <col min="1814" max="1815" width="4.375" style="42" customWidth="1"/>
    <col min="1816" max="1816" width="4" style="42" customWidth="1"/>
    <col min="1817" max="1817" width="3.875" style="42" customWidth="1"/>
    <col min="1818" max="1818" width="7.625" style="42" bestFit="1" customWidth="1"/>
    <col min="1819" max="1819" width="4.375" style="42" customWidth="1"/>
    <col min="1820" max="2048" width="9.125" style="42"/>
    <col min="2049" max="2049" width="10.25" style="42" customWidth="1"/>
    <col min="2050" max="2050" width="3.75" style="42" customWidth="1"/>
    <col min="2051" max="2052" width="4.375" style="42" customWidth="1"/>
    <col min="2053" max="2053" width="7.125" style="42" bestFit="1" customWidth="1"/>
    <col min="2054" max="2054" width="4.375" style="42" customWidth="1"/>
    <col min="2055" max="2055" width="7.75" style="42" bestFit="1" customWidth="1"/>
    <col min="2056" max="2056" width="4.875" style="42" customWidth="1"/>
    <col min="2057" max="2057" width="7.125" style="42" bestFit="1" customWidth="1"/>
    <col min="2058" max="2058" width="4.25" style="42" customWidth="1"/>
    <col min="2059" max="2059" width="7.125" style="42" bestFit="1" customWidth="1"/>
    <col min="2060" max="2060" width="3" style="42" customWidth="1"/>
    <col min="2061" max="2061" width="4.75" style="42" customWidth="1"/>
    <col min="2062" max="2062" width="7.125" style="42" bestFit="1" customWidth="1"/>
    <col min="2063" max="2063" width="2" style="42" bestFit="1" customWidth="1"/>
    <col min="2064" max="2064" width="7.125" style="42" bestFit="1" customWidth="1"/>
    <col min="2065" max="2065" width="4.75" style="42" customWidth="1"/>
    <col min="2066" max="2066" width="5.25" style="42" customWidth="1"/>
    <col min="2067" max="2067" width="7.125" style="42" bestFit="1" customWidth="1"/>
    <col min="2068" max="2068" width="4.375" style="42" customWidth="1"/>
    <col min="2069" max="2069" width="7.125" style="42" bestFit="1" customWidth="1"/>
    <col min="2070" max="2071" width="4.375" style="42" customWidth="1"/>
    <col min="2072" max="2072" width="4" style="42" customWidth="1"/>
    <col min="2073" max="2073" width="3.875" style="42" customWidth="1"/>
    <col min="2074" max="2074" width="7.625" style="42" bestFit="1" customWidth="1"/>
    <col min="2075" max="2075" width="4.375" style="42" customWidth="1"/>
    <col min="2076" max="2304" width="9.125" style="42"/>
    <col min="2305" max="2305" width="10.25" style="42" customWidth="1"/>
    <col min="2306" max="2306" width="3.75" style="42" customWidth="1"/>
    <col min="2307" max="2308" width="4.375" style="42" customWidth="1"/>
    <col min="2309" max="2309" width="7.125" style="42" bestFit="1" customWidth="1"/>
    <col min="2310" max="2310" width="4.375" style="42" customWidth="1"/>
    <col min="2311" max="2311" width="7.75" style="42" bestFit="1" customWidth="1"/>
    <col min="2312" max="2312" width="4.875" style="42" customWidth="1"/>
    <col min="2313" max="2313" width="7.125" style="42" bestFit="1" customWidth="1"/>
    <col min="2314" max="2314" width="4.25" style="42" customWidth="1"/>
    <col min="2315" max="2315" width="7.125" style="42" bestFit="1" customWidth="1"/>
    <col min="2316" max="2316" width="3" style="42" customWidth="1"/>
    <col min="2317" max="2317" width="4.75" style="42" customWidth="1"/>
    <col min="2318" max="2318" width="7.125" style="42" bestFit="1" customWidth="1"/>
    <col min="2319" max="2319" width="2" style="42" bestFit="1" customWidth="1"/>
    <col min="2320" max="2320" width="7.125" style="42" bestFit="1" customWidth="1"/>
    <col min="2321" max="2321" width="4.75" style="42" customWidth="1"/>
    <col min="2322" max="2322" width="5.25" style="42" customWidth="1"/>
    <col min="2323" max="2323" width="7.125" style="42" bestFit="1" customWidth="1"/>
    <col min="2324" max="2324" width="4.375" style="42" customWidth="1"/>
    <col min="2325" max="2325" width="7.125" style="42" bestFit="1" customWidth="1"/>
    <col min="2326" max="2327" width="4.375" style="42" customWidth="1"/>
    <col min="2328" max="2328" width="4" style="42" customWidth="1"/>
    <col min="2329" max="2329" width="3.875" style="42" customWidth="1"/>
    <col min="2330" max="2330" width="7.625" style="42" bestFit="1" customWidth="1"/>
    <col min="2331" max="2331" width="4.375" style="42" customWidth="1"/>
    <col min="2332" max="2560" width="9.125" style="42"/>
    <col min="2561" max="2561" width="10.25" style="42" customWidth="1"/>
    <col min="2562" max="2562" width="3.75" style="42" customWidth="1"/>
    <col min="2563" max="2564" width="4.375" style="42" customWidth="1"/>
    <col min="2565" max="2565" width="7.125" style="42" bestFit="1" customWidth="1"/>
    <col min="2566" max="2566" width="4.375" style="42" customWidth="1"/>
    <col min="2567" max="2567" width="7.75" style="42" bestFit="1" customWidth="1"/>
    <col min="2568" max="2568" width="4.875" style="42" customWidth="1"/>
    <col min="2569" max="2569" width="7.125" style="42" bestFit="1" customWidth="1"/>
    <col min="2570" max="2570" width="4.25" style="42" customWidth="1"/>
    <col min="2571" max="2571" width="7.125" style="42" bestFit="1" customWidth="1"/>
    <col min="2572" max="2572" width="3" style="42" customWidth="1"/>
    <col min="2573" max="2573" width="4.75" style="42" customWidth="1"/>
    <col min="2574" max="2574" width="7.125" style="42" bestFit="1" customWidth="1"/>
    <col min="2575" max="2575" width="2" style="42" bestFit="1" customWidth="1"/>
    <col min="2576" max="2576" width="7.125" style="42" bestFit="1" customWidth="1"/>
    <col min="2577" max="2577" width="4.75" style="42" customWidth="1"/>
    <col min="2578" max="2578" width="5.25" style="42" customWidth="1"/>
    <col min="2579" max="2579" width="7.125" style="42" bestFit="1" customWidth="1"/>
    <col min="2580" max="2580" width="4.375" style="42" customWidth="1"/>
    <col min="2581" max="2581" width="7.125" style="42" bestFit="1" customWidth="1"/>
    <col min="2582" max="2583" width="4.375" style="42" customWidth="1"/>
    <col min="2584" max="2584" width="4" style="42" customWidth="1"/>
    <col min="2585" max="2585" width="3.875" style="42" customWidth="1"/>
    <col min="2586" max="2586" width="7.625" style="42" bestFit="1" customWidth="1"/>
    <col min="2587" max="2587" width="4.375" style="42" customWidth="1"/>
    <col min="2588" max="2816" width="9.125" style="42"/>
    <col min="2817" max="2817" width="10.25" style="42" customWidth="1"/>
    <col min="2818" max="2818" width="3.75" style="42" customWidth="1"/>
    <col min="2819" max="2820" width="4.375" style="42" customWidth="1"/>
    <col min="2821" max="2821" width="7.125" style="42" bestFit="1" customWidth="1"/>
    <col min="2822" max="2822" width="4.375" style="42" customWidth="1"/>
    <col min="2823" max="2823" width="7.75" style="42" bestFit="1" customWidth="1"/>
    <col min="2824" max="2824" width="4.875" style="42" customWidth="1"/>
    <col min="2825" max="2825" width="7.125" style="42" bestFit="1" customWidth="1"/>
    <col min="2826" max="2826" width="4.25" style="42" customWidth="1"/>
    <col min="2827" max="2827" width="7.125" style="42" bestFit="1" customWidth="1"/>
    <col min="2828" max="2828" width="3" style="42" customWidth="1"/>
    <col min="2829" max="2829" width="4.75" style="42" customWidth="1"/>
    <col min="2830" max="2830" width="7.125" style="42" bestFit="1" customWidth="1"/>
    <col min="2831" max="2831" width="2" style="42" bestFit="1" customWidth="1"/>
    <col min="2832" max="2832" width="7.125" style="42" bestFit="1" customWidth="1"/>
    <col min="2833" max="2833" width="4.75" style="42" customWidth="1"/>
    <col min="2834" max="2834" width="5.25" style="42" customWidth="1"/>
    <col min="2835" max="2835" width="7.125" style="42" bestFit="1" customWidth="1"/>
    <col min="2836" max="2836" width="4.375" style="42" customWidth="1"/>
    <col min="2837" max="2837" width="7.125" style="42" bestFit="1" customWidth="1"/>
    <col min="2838" max="2839" width="4.375" style="42" customWidth="1"/>
    <col min="2840" max="2840" width="4" style="42" customWidth="1"/>
    <col min="2841" max="2841" width="3.875" style="42" customWidth="1"/>
    <col min="2842" max="2842" width="7.625" style="42" bestFit="1" customWidth="1"/>
    <col min="2843" max="2843" width="4.375" style="42" customWidth="1"/>
    <col min="2844" max="3072" width="9.125" style="42"/>
    <col min="3073" max="3073" width="10.25" style="42" customWidth="1"/>
    <col min="3074" max="3074" width="3.75" style="42" customWidth="1"/>
    <col min="3075" max="3076" width="4.375" style="42" customWidth="1"/>
    <col min="3077" max="3077" width="7.125" style="42" bestFit="1" customWidth="1"/>
    <col min="3078" max="3078" width="4.375" style="42" customWidth="1"/>
    <col min="3079" max="3079" width="7.75" style="42" bestFit="1" customWidth="1"/>
    <col min="3080" max="3080" width="4.875" style="42" customWidth="1"/>
    <col min="3081" max="3081" width="7.125" style="42" bestFit="1" customWidth="1"/>
    <col min="3082" max="3082" width="4.25" style="42" customWidth="1"/>
    <col min="3083" max="3083" width="7.125" style="42" bestFit="1" customWidth="1"/>
    <col min="3084" max="3084" width="3" style="42" customWidth="1"/>
    <col min="3085" max="3085" width="4.75" style="42" customWidth="1"/>
    <col min="3086" max="3086" width="7.125" style="42" bestFit="1" customWidth="1"/>
    <col min="3087" max="3087" width="2" style="42" bestFit="1" customWidth="1"/>
    <col min="3088" max="3088" width="7.125" style="42" bestFit="1" customWidth="1"/>
    <col min="3089" max="3089" width="4.75" style="42" customWidth="1"/>
    <col min="3090" max="3090" width="5.25" style="42" customWidth="1"/>
    <col min="3091" max="3091" width="7.125" style="42" bestFit="1" customWidth="1"/>
    <col min="3092" max="3092" width="4.375" style="42" customWidth="1"/>
    <col min="3093" max="3093" width="7.125" style="42" bestFit="1" customWidth="1"/>
    <col min="3094" max="3095" width="4.375" style="42" customWidth="1"/>
    <col min="3096" max="3096" width="4" style="42" customWidth="1"/>
    <col min="3097" max="3097" width="3.875" style="42" customWidth="1"/>
    <col min="3098" max="3098" width="7.625" style="42" bestFit="1" customWidth="1"/>
    <col min="3099" max="3099" width="4.375" style="42" customWidth="1"/>
    <col min="3100" max="3328" width="9.125" style="42"/>
    <col min="3329" max="3329" width="10.25" style="42" customWidth="1"/>
    <col min="3330" max="3330" width="3.75" style="42" customWidth="1"/>
    <col min="3331" max="3332" width="4.375" style="42" customWidth="1"/>
    <col min="3333" max="3333" width="7.125" style="42" bestFit="1" customWidth="1"/>
    <col min="3334" max="3334" width="4.375" style="42" customWidth="1"/>
    <col min="3335" max="3335" width="7.75" style="42" bestFit="1" customWidth="1"/>
    <col min="3336" max="3336" width="4.875" style="42" customWidth="1"/>
    <col min="3337" max="3337" width="7.125" style="42" bestFit="1" customWidth="1"/>
    <col min="3338" max="3338" width="4.25" style="42" customWidth="1"/>
    <col min="3339" max="3339" width="7.125" style="42" bestFit="1" customWidth="1"/>
    <col min="3340" max="3340" width="3" style="42" customWidth="1"/>
    <col min="3341" max="3341" width="4.75" style="42" customWidth="1"/>
    <col min="3342" max="3342" width="7.125" style="42" bestFit="1" customWidth="1"/>
    <col min="3343" max="3343" width="2" style="42" bestFit="1" customWidth="1"/>
    <col min="3344" max="3344" width="7.125" style="42" bestFit="1" customWidth="1"/>
    <col min="3345" max="3345" width="4.75" style="42" customWidth="1"/>
    <col min="3346" max="3346" width="5.25" style="42" customWidth="1"/>
    <col min="3347" max="3347" width="7.125" style="42" bestFit="1" customWidth="1"/>
    <col min="3348" max="3348" width="4.375" style="42" customWidth="1"/>
    <col min="3349" max="3349" width="7.125" style="42" bestFit="1" customWidth="1"/>
    <col min="3350" max="3351" width="4.375" style="42" customWidth="1"/>
    <col min="3352" max="3352" width="4" style="42" customWidth="1"/>
    <col min="3353" max="3353" width="3.875" style="42" customWidth="1"/>
    <col min="3354" max="3354" width="7.625" style="42" bestFit="1" customWidth="1"/>
    <col min="3355" max="3355" width="4.375" style="42" customWidth="1"/>
    <col min="3356" max="3584" width="9.125" style="42"/>
    <col min="3585" max="3585" width="10.25" style="42" customWidth="1"/>
    <col min="3586" max="3586" width="3.75" style="42" customWidth="1"/>
    <col min="3587" max="3588" width="4.375" style="42" customWidth="1"/>
    <col min="3589" max="3589" width="7.125" style="42" bestFit="1" customWidth="1"/>
    <col min="3590" max="3590" width="4.375" style="42" customWidth="1"/>
    <col min="3591" max="3591" width="7.75" style="42" bestFit="1" customWidth="1"/>
    <col min="3592" max="3592" width="4.875" style="42" customWidth="1"/>
    <col min="3593" max="3593" width="7.125" style="42" bestFit="1" customWidth="1"/>
    <col min="3594" max="3594" width="4.25" style="42" customWidth="1"/>
    <col min="3595" max="3595" width="7.125" style="42" bestFit="1" customWidth="1"/>
    <col min="3596" max="3596" width="3" style="42" customWidth="1"/>
    <col min="3597" max="3597" width="4.75" style="42" customWidth="1"/>
    <col min="3598" max="3598" width="7.125" style="42" bestFit="1" customWidth="1"/>
    <col min="3599" max="3599" width="2" style="42" bestFit="1" customWidth="1"/>
    <col min="3600" max="3600" width="7.125" style="42" bestFit="1" customWidth="1"/>
    <col min="3601" max="3601" width="4.75" style="42" customWidth="1"/>
    <col min="3602" max="3602" width="5.25" style="42" customWidth="1"/>
    <col min="3603" max="3603" width="7.125" style="42" bestFit="1" customWidth="1"/>
    <col min="3604" max="3604" width="4.375" style="42" customWidth="1"/>
    <col min="3605" max="3605" width="7.125" style="42" bestFit="1" customWidth="1"/>
    <col min="3606" max="3607" width="4.375" style="42" customWidth="1"/>
    <col min="3608" max="3608" width="4" style="42" customWidth="1"/>
    <col min="3609" max="3609" width="3.875" style="42" customWidth="1"/>
    <col min="3610" max="3610" width="7.625" style="42" bestFit="1" customWidth="1"/>
    <col min="3611" max="3611" width="4.375" style="42" customWidth="1"/>
    <col min="3612" max="3840" width="9.125" style="42"/>
    <col min="3841" max="3841" width="10.25" style="42" customWidth="1"/>
    <col min="3842" max="3842" width="3.75" style="42" customWidth="1"/>
    <col min="3843" max="3844" width="4.375" style="42" customWidth="1"/>
    <col min="3845" max="3845" width="7.125" style="42" bestFit="1" customWidth="1"/>
    <col min="3846" max="3846" width="4.375" style="42" customWidth="1"/>
    <col min="3847" max="3847" width="7.75" style="42" bestFit="1" customWidth="1"/>
    <col min="3848" max="3848" width="4.875" style="42" customWidth="1"/>
    <col min="3849" max="3849" width="7.125" style="42" bestFit="1" customWidth="1"/>
    <col min="3850" max="3850" width="4.25" style="42" customWidth="1"/>
    <col min="3851" max="3851" width="7.125" style="42" bestFit="1" customWidth="1"/>
    <col min="3852" max="3852" width="3" style="42" customWidth="1"/>
    <col min="3853" max="3853" width="4.75" style="42" customWidth="1"/>
    <col min="3854" max="3854" width="7.125" style="42" bestFit="1" customWidth="1"/>
    <col min="3855" max="3855" width="2" style="42" bestFit="1" customWidth="1"/>
    <col min="3856" max="3856" width="7.125" style="42" bestFit="1" customWidth="1"/>
    <col min="3857" max="3857" width="4.75" style="42" customWidth="1"/>
    <col min="3858" max="3858" width="5.25" style="42" customWidth="1"/>
    <col min="3859" max="3859" width="7.125" style="42" bestFit="1" customWidth="1"/>
    <col min="3860" max="3860" width="4.375" style="42" customWidth="1"/>
    <col min="3861" max="3861" width="7.125" style="42" bestFit="1" customWidth="1"/>
    <col min="3862" max="3863" width="4.375" style="42" customWidth="1"/>
    <col min="3864" max="3864" width="4" style="42" customWidth="1"/>
    <col min="3865" max="3865" width="3.875" style="42" customWidth="1"/>
    <col min="3866" max="3866" width="7.625" style="42" bestFit="1" customWidth="1"/>
    <col min="3867" max="3867" width="4.375" style="42" customWidth="1"/>
    <col min="3868" max="4096" width="9.125" style="42"/>
    <col min="4097" max="4097" width="10.25" style="42" customWidth="1"/>
    <col min="4098" max="4098" width="3.75" style="42" customWidth="1"/>
    <col min="4099" max="4100" width="4.375" style="42" customWidth="1"/>
    <col min="4101" max="4101" width="7.125" style="42" bestFit="1" customWidth="1"/>
    <col min="4102" max="4102" width="4.375" style="42" customWidth="1"/>
    <col min="4103" max="4103" width="7.75" style="42" bestFit="1" customWidth="1"/>
    <col min="4104" max="4104" width="4.875" style="42" customWidth="1"/>
    <col min="4105" max="4105" width="7.125" style="42" bestFit="1" customWidth="1"/>
    <col min="4106" max="4106" width="4.25" style="42" customWidth="1"/>
    <col min="4107" max="4107" width="7.125" style="42" bestFit="1" customWidth="1"/>
    <col min="4108" max="4108" width="3" style="42" customWidth="1"/>
    <col min="4109" max="4109" width="4.75" style="42" customWidth="1"/>
    <col min="4110" max="4110" width="7.125" style="42" bestFit="1" customWidth="1"/>
    <col min="4111" max="4111" width="2" style="42" bestFit="1" customWidth="1"/>
    <col min="4112" max="4112" width="7.125" style="42" bestFit="1" customWidth="1"/>
    <col min="4113" max="4113" width="4.75" style="42" customWidth="1"/>
    <col min="4114" max="4114" width="5.25" style="42" customWidth="1"/>
    <col min="4115" max="4115" width="7.125" style="42" bestFit="1" customWidth="1"/>
    <col min="4116" max="4116" width="4.375" style="42" customWidth="1"/>
    <col min="4117" max="4117" width="7.125" style="42" bestFit="1" customWidth="1"/>
    <col min="4118" max="4119" width="4.375" style="42" customWidth="1"/>
    <col min="4120" max="4120" width="4" style="42" customWidth="1"/>
    <col min="4121" max="4121" width="3.875" style="42" customWidth="1"/>
    <col min="4122" max="4122" width="7.625" style="42" bestFit="1" customWidth="1"/>
    <col min="4123" max="4123" width="4.375" style="42" customWidth="1"/>
    <col min="4124" max="4352" width="9.125" style="42"/>
    <col min="4353" max="4353" width="10.25" style="42" customWidth="1"/>
    <col min="4354" max="4354" width="3.75" style="42" customWidth="1"/>
    <col min="4355" max="4356" width="4.375" style="42" customWidth="1"/>
    <col min="4357" max="4357" width="7.125" style="42" bestFit="1" customWidth="1"/>
    <col min="4358" max="4358" width="4.375" style="42" customWidth="1"/>
    <col min="4359" max="4359" width="7.75" style="42" bestFit="1" customWidth="1"/>
    <col min="4360" max="4360" width="4.875" style="42" customWidth="1"/>
    <col min="4361" max="4361" width="7.125" style="42" bestFit="1" customWidth="1"/>
    <col min="4362" max="4362" width="4.25" style="42" customWidth="1"/>
    <col min="4363" max="4363" width="7.125" style="42" bestFit="1" customWidth="1"/>
    <col min="4364" max="4364" width="3" style="42" customWidth="1"/>
    <col min="4365" max="4365" width="4.75" style="42" customWidth="1"/>
    <col min="4366" max="4366" width="7.125" style="42" bestFit="1" customWidth="1"/>
    <col min="4367" max="4367" width="2" style="42" bestFit="1" customWidth="1"/>
    <col min="4368" max="4368" width="7.125" style="42" bestFit="1" customWidth="1"/>
    <col min="4369" max="4369" width="4.75" style="42" customWidth="1"/>
    <col min="4370" max="4370" width="5.25" style="42" customWidth="1"/>
    <col min="4371" max="4371" width="7.125" style="42" bestFit="1" customWidth="1"/>
    <col min="4372" max="4372" width="4.375" style="42" customWidth="1"/>
    <col min="4373" max="4373" width="7.125" style="42" bestFit="1" customWidth="1"/>
    <col min="4374" max="4375" width="4.375" style="42" customWidth="1"/>
    <col min="4376" max="4376" width="4" style="42" customWidth="1"/>
    <col min="4377" max="4377" width="3.875" style="42" customWidth="1"/>
    <col min="4378" max="4378" width="7.625" style="42" bestFit="1" customWidth="1"/>
    <col min="4379" max="4379" width="4.375" style="42" customWidth="1"/>
    <col min="4380" max="4608" width="9.125" style="42"/>
    <col min="4609" max="4609" width="10.25" style="42" customWidth="1"/>
    <col min="4610" max="4610" width="3.75" style="42" customWidth="1"/>
    <col min="4611" max="4612" width="4.375" style="42" customWidth="1"/>
    <col min="4613" max="4613" width="7.125" style="42" bestFit="1" customWidth="1"/>
    <col min="4614" max="4614" width="4.375" style="42" customWidth="1"/>
    <col min="4615" max="4615" width="7.75" style="42" bestFit="1" customWidth="1"/>
    <col min="4616" max="4616" width="4.875" style="42" customWidth="1"/>
    <col min="4617" max="4617" width="7.125" style="42" bestFit="1" customWidth="1"/>
    <col min="4618" max="4618" width="4.25" style="42" customWidth="1"/>
    <col min="4619" max="4619" width="7.125" style="42" bestFit="1" customWidth="1"/>
    <col min="4620" max="4620" width="3" style="42" customWidth="1"/>
    <col min="4621" max="4621" width="4.75" style="42" customWidth="1"/>
    <col min="4622" max="4622" width="7.125" style="42" bestFit="1" customWidth="1"/>
    <col min="4623" max="4623" width="2" style="42" bestFit="1" customWidth="1"/>
    <col min="4624" max="4624" width="7.125" style="42" bestFit="1" customWidth="1"/>
    <col min="4625" max="4625" width="4.75" style="42" customWidth="1"/>
    <col min="4626" max="4626" width="5.25" style="42" customWidth="1"/>
    <col min="4627" max="4627" width="7.125" style="42" bestFit="1" customWidth="1"/>
    <col min="4628" max="4628" width="4.375" style="42" customWidth="1"/>
    <col min="4629" max="4629" width="7.125" style="42" bestFit="1" customWidth="1"/>
    <col min="4630" max="4631" width="4.375" style="42" customWidth="1"/>
    <col min="4632" max="4632" width="4" style="42" customWidth="1"/>
    <col min="4633" max="4633" width="3.875" style="42" customWidth="1"/>
    <col min="4634" max="4634" width="7.625" style="42" bestFit="1" customWidth="1"/>
    <col min="4635" max="4635" width="4.375" style="42" customWidth="1"/>
    <col min="4636" max="4864" width="9.125" style="42"/>
    <col min="4865" max="4865" width="10.25" style="42" customWidth="1"/>
    <col min="4866" max="4866" width="3.75" style="42" customWidth="1"/>
    <col min="4867" max="4868" width="4.375" style="42" customWidth="1"/>
    <col min="4869" max="4869" width="7.125" style="42" bestFit="1" customWidth="1"/>
    <col min="4870" max="4870" width="4.375" style="42" customWidth="1"/>
    <col min="4871" max="4871" width="7.75" style="42" bestFit="1" customWidth="1"/>
    <col min="4872" max="4872" width="4.875" style="42" customWidth="1"/>
    <col min="4873" max="4873" width="7.125" style="42" bestFit="1" customWidth="1"/>
    <col min="4874" max="4874" width="4.25" style="42" customWidth="1"/>
    <col min="4875" max="4875" width="7.125" style="42" bestFit="1" customWidth="1"/>
    <col min="4876" max="4876" width="3" style="42" customWidth="1"/>
    <col min="4877" max="4877" width="4.75" style="42" customWidth="1"/>
    <col min="4878" max="4878" width="7.125" style="42" bestFit="1" customWidth="1"/>
    <col min="4879" max="4879" width="2" style="42" bestFit="1" customWidth="1"/>
    <col min="4880" max="4880" width="7.125" style="42" bestFit="1" customWidth="1"/>
    <col min="4881" max="4881" width="4.75" style="42" customWidth="1"/>
    <col min="4882" max="4882" width="5.25" style="42" customWidth="1"/>
    <col min="4883" max="4883" width="7.125" style="42" bestFit="1" customWidth="1"/>
    <col min="4884" max="4884" width="4.375" style="42" customWidth="1"/>
    <col min="4885" max="4885" width="7.125" style="42" bestFit="1" customWidth="1"/>
    <col min="4886" max="4887" width="4.375" style="42" customWidth="1"/>
    <col min="4888" max="4888" width="4" style="42" customWidth="1"/>
    <col min="4889" max="4889" width="3.875" style="42" customWidth="1"/>
    <col min="4890" max="4890" width="7.625" style="42" bestFit="1" customWidth="1"/>
    <col min="4891" max="4891" width="4.375" style="42" customWidth="1"/>
    <col min="4892" max="5120" width="9.125" style="42"/>
    <col min="5121" max="5121" width="10.25" style="42" customWidth="1"/>
    <col min="5122" max="5122" width="3.75" style="42" customWidth="1"/>
    <col min="5123" max="5124" width="4.375" style="42" customWidth="1"/>
    <col min="5125" max="5125" width="7.125" style="42" bestFit="1" customWidth="1"/>
    <col min="5126" max="5126" width="4.375" style="42" customWidth="1"/>
    <col min="5127" max="5127" width="7.75" style="42" bestFit="1" customWidth="1"/>
    <col min="5128" max="5128" width="4.875" style="42" customWidth="1"/>
    <col min="5129" max="5129" width="7.125" style="42" bestFit="1" customWidth="1"/>
    <col min="5130" max="5130" width="4.25" style="42" customWidth="1"/>
    <col min="5131" max="5131" width="7.125" style="42" bestFit="1" customWidth="1"/>
    <col min="5132" max="5132" width="3" style="42" customWidth="1"/>
    <col min="5133" max="5133" width="4.75" style="42" customWidth="1"/>
    <col min="5134" max="5134" width="7.125" style="42" bestFit="1" customWidth="1"/>
    <col min="5135" max="5135" width="2" style="42" bestFit="1" customWidth="1"/>
    <col min="5136" max="5136" width="7.125" style="42" bestFit="1" customWidth="1"/>
    <col min="5137" max="5137" width="4.75" style="42" customWidth="1"/>
    <col min="5138" max="5138" width="5.25" style="42" customWidth="1"/>
    <col min="5139" max="5139" width="7.125" style="42" bestFit="1" customWidth="1"/>
    <col min="5140" max="5140" width="4.375" style="42" customWidth="1"/>
    <col min="5141" max="5141" width="7.125" style="42" bestFit="1" customWidth="1"/>
    <col min="5142" max="5143" width="4.375" style="42" customWidth="1"/>
    <col min="5144" max="5144" width="4" style="42" customWidth="1"/>
    <col min="5145" max="5145" width="3.875" style="42" customWidth="1"/>
    <col min="5146" max="5146" width="7.625" style="42" bestFit="1" customWidth="1"/>
    <col min="5147" max="5147" width="4.375" style="42" customWidth="1"/>
    <col min="5148" max="5376" width="9.125" style="42"/>
    <col min="5377" max="5377" width="10.25" style="42" customWidth="1"/>
    <col min="5378" max="5378" width="3.75" style="42" customWidth="1"/>
    <col min="5379" max="5380" width="4.375" style="42" customWidth="1"/>
    <col min="5381" max="5381" width="7.125" style="42" bestFit="1" customWidth="1"/>
    <col min="5382" max="5382" width="4.375" style="42" customWidth="1"/>
    <col min="5383" max="5383" width="7.75" style="42" bestFit="1" customWidth="1"/>
    <col min="5384" max="5384" width="4.875" style="42" customWidth="1"/>
    <col min="5385" max="5385" width="7.125" style="42" bestFit="1" customWidth="1"/>
    <col min="5386" max="5386" width="4.25" style="42" customWidth="1"/>
    <col min="5387" max="5387" width="7.125" style="42" bestFit="1" customWidth="1"/>
    <col min="5388" max="5388" width="3" style="42" customWidth="1"/>
    <col min="5389" max="5389" width="4.75" style="42" customWidth="1"/>
    <col min="5390" max="5390" width="7.125" style="42" bestFit="1" customWidth="1"/>
    <col min="5391" max="5391" width="2" style="42" bestFit="1" customWidth="1"/>
    <col min="5392" max="5392" width="7.125" style="42" bestFit="1" customWidth="1"/>
    <col min="5393" max="5393" width="4.75" style="42" customWidth="1"/>
    <col min="5394" max="5394" width="5.25" style="42" customWidth="1"/>
    <col min="5395" max="5395" width="7.125" style="42" bestFit="1" customWidth="1"/>
    <col min="5396" max="5396" width="4.375" style="42" customWidth="1"/>
    <col min="5397" max="5397" width="7.125" style="42" bestFit="1" customWidth="1"/>
    <col min="5398" max="5399" width="4.375" style="42" customWidth="1"/>
    <col min="5400" max="5400" width="4" style="42" customWidth="1"/>
    <col min="5401" max="5401" width="3.875" style="42" customWidth="1"/>
    <col min="5402" max="5402" width="7.625" style="42" bestFit="1" customWidth="1"/>
    <col min="5403" max="5403" width="4.375" style="42" customWidth="1"/>
    <col min="5404" max="5632" width="9.125" style="42"/>
    <col min="5633" max="5633" width="10.25" style="42" customWidth="1"/>
    <col min="5634" max="5634" width="3.75" style="42" customWidth="1"/>
    <col min="5635" max="5636" width="4.375" style="42" customWidth="1"/>
    <col min="5637" max="5637" width="7.125" style="42" bestFit="1" customWidth="1"/>
    <col min="5638" max="5638" width="4.375" style="42" customWidth="1"/>
    <col min="5639" max="5639" width="7.75" style="42" bestFit="1" customWidth="1"/>
    <col min="5640" max="5640" width="4.875" style="42" customWidth="1"/>
    <col min="5641" max="5641" width="7.125" style="42" bestFit="1" customWidth="1"/>
    <col min="5642" max="5642" width="4.25" style="42" customWidth="1"/>
    <col min="5643" max="5643" width="7.125" style="42" bestFit="1" customWidth="1"/>
    <col min="5644" max="5644" width="3" style="42" customWidth="1"/>
    <col min="5645" max="5645" width="4.75" style="42" customWidth="1"/>
    <col min="5646" max="5646" width="7.125" style="42" bestFit="1" customWidth="1"/>
    <col min="5647" max="5647" width="2" style="42" bestFit="1" customWidth="1"/>
    <col min="5648" max="5648" width="7.125" style="42" bestFit="1" customWidth="1"/>
    <col min="5649" max="5649" width="4.75" style="42" customWidth="1"/>
    <col min="5650" max="5650" width="5.25" style="42" customWidth="1"/>
    <col min="5651" max="5651" width="7.125" style="42" bestFit="1" customWidth="1"/>
    <col min="5652" max="5652" width="4.375" style="42" customWidth="1"/>
    <col min="5653" max="5653" width="7.125" style="42" bestFit="1" customWidth="1"/>
    <col min="5654" max="5655" width="4.375" style="42" customWidth="1"/>
    <col min="5656" max="5656" width="4" style="42" customWidth="1"/>
    <col min="5657" max="5657" width="3.875" style="42" customWidth="1"/>
    <col min="5658" max="5658" width="7.625" style="42" bestFit="1" customWidth="1"/>
    <col min="5659" max="5659" width="4.375" style="42" customWidth="1"/>
    <col min="5660" max="5888" width="9.125" style="42"/>
    <col min="5889" max="5889" width="10.25" style="42" customWidth="1"/>
    <col min="5890" max="5890" width="3.75" style="42" customWidth="1"/>
    <col min="5891" max="5892" width="4.375" style="42" customWidth="1"/>
    <col min="5893" max="5893" width="7.125" style="42" bestFit="1" customWidth="1"/>
    <col min="5894" max="5894" width="4.375" style="42" customWidth="1"/>
    <col min="5895" max="5895" width="7.75" style="42" bestFit="1" customWidth="1"/>
    <col min="5896" max="5896" width="4.875" style="42" customWidth="1"/>
    <col min="5897" max="5897" width="7.125" style="42" bestFit="1" customWidth="1"/>
    <col min="5898" max="5898" width="4.25" style="42" customWidth="1"/>
    <col min="5899" max="5899" width="7.125" style="42" bestFit="1" customWidth="1"/>
    <col min="5900" max="5900" width="3" style="42" customWidth="1"/>
    <col min="5901" max="5901" width="4.75" style="42" customWidth="1"/>
    <col min="5902" max="5902" width="7.125" style="42" bestFit="1" customWidth="1"/>
    <col min="5903" max="5903" width="2" style="42" bestFit="1" customWidth="1"/>
    <col min="5904" max="5904" width="7.125" style="42" bestFit="1" customWidth="1"/>
    <col min="5905" max="5905" width="4.75" style="42" customWidth="1"/>
    <col min="5906" max="5906" width="5.25" style="42" customWidth="1"/>
    <col min="5907" max="5907" width="7.125" style="42" bestFit="1" customWidth="1"/>
    <col min="5908" max="5908" width="4.375" style="42" customWidth="1"/>
    <col min="5909" max="5909" width="7.125" style="42" bestFit="1" customWidth="1"/>
    <col min="5910" max="5911" width="4.375" style="42" customWidth="1"/>
    <col min="5912" max="5912" width="4" style="42" customWidth="1"/>
    <col min="5913" max="5913" width="3.875" style="42" customWidth="1"/>
    <col min="5914" max="5914" width="7.625" style="42" bestFit="1" customWidth="1"/>
    <col min="5915" max="5915" width="4.375" style="42" customWidth="1"/>
    <col min="5916" max="6144" width="9.125" style="42"/>
    <col min="6145" max="6145" width="10.25" style="42" customWidth="1"/>
    <col min="6146" max="6146" width="3.75" style="42" customWidth="1"/>
    <col min="6147" max="6148" width="4.375" style="42" customWidth="1"/>
    <col min="6149" max="6149" width="7.125" style="42" bestFit="1" customWidth="1"/>
    <col min="6150" max="6150" width="4.375" style="42" customWidth="1"/>
    <col min="6151" max="6151" width="7.75" style="42" bestFit="1" customWidth="1"/>
    <col min="6152" max="6152" width="4.875" style="42" customWidth="1"/>
    <col min="6153" max="6153" width="7.125" style="42" bestFit="1" customWidth="1"/>
    <col min="6154" max="6154" width="4.25" style="42" customWidth="1"/>
    <col min="6155" max="6155" width="7.125" style="42" bestFit="1" customWidth="1"/>
    <col min="6156" max="6156" width="3" style="42" customWidth="1"/>
    <col min="6157" max="6157" width="4.75" style="42" customWidth="1"/>
    <col min="6158" max="6158" width="7.125" style="42" bestFit="1" customWidth="1"/>
    <col min="6159" max="6159" width="2" style="42" bestFit="1" customWidth="1"/>
    <col min="6160" max="6160" width="7.125" style="42" bestFit="1" customWidth="1"/>
    <col min="6161" max="6161" width="4.75" style="42" customWidth="1"/>
    <col min="6162" max="6162" width="5.25" style="42" customWidth="1"/>
    <col min="6163" max="6163" width="7.125" style="42" bestFit="1" customWidth="1"/>
    <col min="6164" max="6164" width="4.375" style="42" customWidth="1"/>
    <col min="6165" max="6165" width="7.125" style="42" bestFit="1" customWidth="1"/>
    <col min="6166" max="6167" width="4.375" style="42" customWidth="1"/>
    <col min="6168" max="6168" width="4" style="42" customWidth="1"/>
    <col min="6169" max="6169" width="3.875" style="42" customWidth="1"/>
    <col min="6170" max="6170" width="7.625" style="42" bestFit="1" customWidth="1"/>
    <col min="6171" max="6171" width="4.375" style="42" customWidth="1"/>
    <col min="6172" max="6400" width="9.125" style="42"/>
    <col min="6401" max="6401" width="10.25" style="42" customWidth="1"/>
    <col min="6402" max="6402" width="3.75" style="42" customWidth="1"/>
    <col min="6403" max="6404" width="4.375" style="42" customWidth="1"/>
    <col min="6405" max="6405" width="7.125" style="42" bestFit="1" customWidth="1"/>
    <col min="6406" max="6406" width="4.375" style="42" customWidth="1"/>
    <col min="6407" max="6407" width="7.75" style="42" bestFit="1" customWidth="1"/>
    <col min="6408" max="6408" width="4.875" style="42" customWidth="1"/>
    <col min="6409" max="6409" width="7.125" style="42" bestFit="1" customWidth="1"/>
    <col min="6410" max="6410" width="4.25" style="42" customWidth="1"/>
    <col min="6411" max="6411" width="7.125" style="42" bestFit="1" customWidth="1"/>
    <col min="6412" max="6412" width="3" style="42" customWidth="1"/>
    <col min="6413" max="6413" width="4.75" style="42" customWidth="1"/>
    <col min="6414" max="6414" width="7.125" style="42" bestFit="1" customWidth="1"/>
    <col min="6415" max="6415" width="2" style="42" bestFit="1" customWidth="1"/>
    <col min="6416" max="6416" width="7.125" style="42" bestFit="1" customWidth="1"/>
    <col min="6417" max="6417" width="4.75" style="42" customWidth="1"/>
    <col min="6418" max="6418" width="5.25" style="42" customWidth="1"/>
    <col min="6419" max="6419" width="7.125" style="42" bestFit="1" customWidth="1"/>
    <col min="6420" max="6420" width="4.375" style="42" customWidth="1"/>
    <col min="6421" max="6421" width="7.125" style="42" bestFit="1" customWidth="1"/>
    <col min="6422" max="6423" width="4.375" style="42" customWidth="1"/>
    <col min="6424" max="6424" width="4" style="42" customWidth="1"/>
    <col min="6425" max="6425" width="3.875" style="42" customWidth="1"/>
    <col min="6426" max="6426" width="7.625" style="42" bestFit="1" customWidth="1"/>
    <col min="6427" max="6427" width="4.375" style="42" customWidth="1"/>
    <col min="6428" max="6656" width="9.125" style="42"/>
    <col min="6657" max="6657" width="10.25" style="42" customWidth="1"/>
    <col min="6658" max="6658" width="3.75" style="42" customWidth="1"/>
    <col min="6659" max="6660" width="4.375" style="42" customWidth="1"/>
    <col min="6661" max="6661" width="7.125" style="42" bestFit="1" customWidth="1"/>
    <col min="6662" max="6662" width="4.375" style="42" customWidth="1"/>
    <col min="6663" max="6663" width="7.75" style="42" bestFit="1" customWidth="1"/>
    <col min="6664" max="6664" width="4.875" style="42" customWidth="1"/>
    <col min="6665" max="6665" width="7.125" style="42" bestFit="1" customWidth="1"/>
    <col min="6666" max="6666" width="4.25" style="42" customWidth="1"/>
    <col min="6667" max="6667" width="7.125" style="42" bestFit="1" customWidth="1"/>
    <col min="6668" max="6668" width="3" style="42" customWidth="1"/>
    <col min="6669" max="6669" width="4.75" style="42" customWidth="1"/>
    <col min="6670" max="6670" width="7.125" style="42" bestFit="1" customWidth="1"/>
    <col min="6671" max="6671" width="2" style="42" bestFit="1" customWidth="1"/>
    <col min="6672" max="6672" width="7.125" style="42" bestFit="1" customWidth="1"/>
    <col min="6673" max="6673" width="4.75" style="42" customWidth="1"/>
    <col min="6674" max="6674" width="5.25" style="42" customWidth="1"/>
    <col min="6675" max="6675" width="7.125" style="42" bestFit="1" customWidth="1"/>
    <col min="6676" max="6676" width="4.375" style="42" customWidth="1"/>
    <col min="6677" max="6677" width="7.125" style="42" bestFit="1" customWidth="1"/>
    <col min="6678" max="6679" width="4.375" style="42" customWidth="1"/>
    <col min="6680" max="6680" width="4" style="42" customWidth="1"/>
    <col min="6681" max="6681" width="3.875" style="42" customWidth="1"/>
    <col min="6682" max="6682" width="7.625" style="42" bestFit="1" customWidth="1"/>
    <col min="6683" max="6683" width="4.375" style="42" customWidth="1"/>
    <col min="6684" max="6912" width="9.125" style="42"/>
    <col min="6913" max="6913" width="10.25" style="42" customWidth="1"/>
    <col min="6914" max="6914" width="3.75" style="42" customWidth="1"/>
    <col min="6915" max="6916" width="4.375" style="42" customWidth="1"/>
    <col min="6917" max="6917" width="7.125" style="42" bestFit="1" customWidth="1"/>
    <col min="6918" max="6918" width="4.375" style="42" customWidth="1"/>
    <col min="6919" max="6919" width="7.75" style="42" bestFit="1" customWidth="1"/>
    <col min="6920" max="6920" width="4.875" style="42" customWidth="1"/>
    <col min="6921" max="6921" width="7.125" style="42" bestFit="1" customWidth="1"/>
    <col min="6922" max="6922" width="4.25" style="42" customWidth="1"/>
    <col min="6923" max="6923" width="7.125" style="42" bestFit="1" customWidth="1"/>
    <col min="6924" max="6924" width="3" style="42" customWidth="1"/>
    <col min="6925" max="6925" width="4.75" style="42" customWidth="1"/>
    <col min="6926" max="6926" width="7.125" style="42" bestFit="1" customWidth="1"/>
    <col min="6927" max="6927" width="2" style="42" bestFit="1" customWidth="1"/>
    <col min="6928" max="6928" width="7.125" style="42" bestFit="1" customWidth="1"/>
    <col min="6929" max="6929" width="4.75" style="42" customWidth="1"/>
    <col min="6930" max="6930" width="5.25" style="42" customWidth="1"/>
    <col min="6931" max="6931" width="7.125" style="42" bestFit="1" customWidth="1"/>
    <col min="6932" max="6932" width="4.375" style="42" customWidth="1"/>
    <col min="6933" max="6933" width="7.125" style="42" bestFit="1" customWidth="1"/>
    <col min="6934" max="6935" width="4.375" style="42" customWidth="1"/>
    <col min="6936" max="6936" width="4" style="42" customWidth="1"/>
    <col min="6937" max="6937" width="3.875" style="42" customWidth="1"/>
    <col min="6938" max="6938" width="7.625" style="42" bestFit="1" customWidth="1"/>
    <col min="6939" max="6939" width="4.375" style="42" customWidth="1"/>
    <col min="6940" max="7168" width="9.125" style="42"/>
    <col min="7169" max="7169" width="10.25" style="42" customWidth="1"/>
    <col min="7170" max="7170" width="3.75" style="42" customWidth="1"/>
    <col min="7171" max="7172" width="4.375" style="42" customWidth="1"/>
    <col min="7173" max="7173" width="7.125" style="42" bestFit="1" customWidth="1"/>
    <col min="7174" max="7174" width="4.375" style="42" customWidth="1"/>
    <col min="7175" max="7175" width="7.75" style="42" bestFit="1" customWidth="1"/>
    <col min="7176" max="7176" width="4.875" style="42" customWidth="1"/>
    <col min="7177" max="7177" width="7.125" style="42" bestFit="1" customWidth="1"/>
    <col min="7178" max="7178" width="4.25" style="42" customWidth="1"/>
    <col min="7179" max="7179" width="7.125" style="42" bestFit="1" customWidth="1"/>
    <col min="7180" max="7180" width="3" style="42" customWidth="1"/>
    <col min="7181" max="7181" width="4.75" style="42" customWidth="1"/>
    <col min="7182" max="7182" width="7.125" style="42" bestFit="1" customWidth="1"/>
    <col min="7183" max="7183" width="2" style="42" bestFit="1" customWidth="1"/>
    <col min="7184" max="7184" width="7.125" style="42" bestFit="1" customWidth="1"/>
    <col min="7185" max="7185" width="4.75" style="42" customWidth="1"/>
    <col min="7186" max="7186" width="5.25" style="42" customWidth="1"/>
    <col min="7187" max="7187" width="7.125" style="42" bestFit="1" customWidth="1"/>
    <col min="7188" max="7188" width="4.375" style="42" customWidth="1"/>
    <col min="7189" max="7189" width="7.125" style="42" bestFit="1" customWidth="1"/>
    <col min="7190" max="7191" width="4.375" style="42" customWidth="1"/>
    <col min="7192" max="7192" width="4" style="42" customWidth="1"/>
    <col min="7193" max="7193" width="3.875" style="42" customWidth="1"/>
    <col min="7194" max="7194" width="7.625" style="42" bestFit="1" customWidth="1"/>
    <col min="7195" max="7195" width="4.375" style="42" customWidth="1"/>
    <col min="7196" max="7424" width="9.125" style="42"/>
    <col min="7425" max="7425" width="10.25" style="42" customWidth="1"/>
    <col min="7426" max="7426" width="3.75" style="42" customWidth="1"/>
    <col min="7427" max="7428" width="4.375" style="42" customWidth="1"/>
    <col min="7429" max="7429" width="7.125" style="42" bestFit="1" customWidth="1"/>
    <col min="7430" max="7430" width="4.375" style="42" customWidth="1"/>
    <col min="7431" max="7431" width="7.75" style="42" bestFit="1" customWidth="1"/>
    <col min="7432" max="7432" width="4.875" style="42" customWidth="1"/>
    <col min="7433" max="7433" width="7.125" style="42" bestFit="1" customWidth="1"/>
    <col min="7434" max="7434" width="4.25" style="42" customWidth="1"/>
    <col min="7435" max="7435" width="7.125" style="42" bestFit="1" customWidth="1"/>
    <col min="7436" max="7436" width="3" style="42" customWidth="1"/>
    <col min="7437" max="7437" width="4.75" style="42" customWidth="1"/>
    <col min="7438" max="7438" width="7.125" style="42" bestFit="1" customWidth="1"/>
    <col min="7439" max="7439" width="2" style="42" bestFit="1" customWidth="1"/>
    <col min="7440" max="7440" width="7.125" style="42" bestFit="1" customWidth="1"/>
    <col min="7441" max="7441" width="4.75" style="42" customWidth="1"/>
    <col min="7442" max="7442" width="5.25" style="42" customWidth="1"/>
    <col min="7443" max="7443" width="7.125" style="42" bestFit="1" customWidth="1"/>
    <col min="7444" max="7444" width="4.375" style="42" customWidth="1"/>
    <col min="7445" max="7445" width="7.125" style="42" bestFit="1" customWidth="1"/>
    <col min="7446" max="7447" width="4.375" style="42" customWidth="1"/>
    <col min="7448" max="7448" width="4" style="42" customWidth="1"/>
    <col min="7449" max="7449" width="3.875" style="42" customWidth="1"/>
    <col min="7450" max="7450" width="7.625" style="42" bestFit="1" customWidth="1"/>
    <col min="7451" max="7451" width="4.375" style="42" customWidth="1"/>
    <col min="7452" max="7680" width="9.125" style="42"/>
    <col min="7681" max="7681" width="10.25" style="42" customWidth="1"/>
    <col min="7682" max="7682" width="3.75" style="42" customWidth="1"/>
    <col min="7683" max="7684" width="4.375" style="42" customWidth="1"/>
    <col min="7685" max="7685" width="7.125" style="42" bestFit="1" customWidth="1"/>
    <col min="7686" max="7686" width="4.375" style="42" customWidth="1"/>
    <col min="7687" max="7687" width="7.75" style="42" bestFit="1" customWidth="1"/>
    <col min="7688" max="7688" width="4.875" style="42" customWidth="1"/>
    <col min="7689" max="7689" width="7.125" style="42" bestFit="1" customWidth="1"/>
    <col min="7690" max="7690" width="4.25" style="42" customWidth="1"/>
    <col min="7691" max="7691" width="7.125" style="42" bestFit="1" customWidth="1"/>
    <col min="7692" max="7692" width="3" style="42" customWidth="1"/>
    <col min="7693" max="7693" width="4.75" style="42" customWidth="1"/>
    <col min="7694" max="7694" width="7.125" style="42" bestFit="1" customWidth="1"/>
    <col min="7695" max="7695" width="2" style="42" bestFit="1" customWidth="1"/>
    <col min="7696" max="7696" width="7.125" style="42" bestFit="1" customWidth="1"/>
    <col min="7697" max="7697" width="4.75" style="42" customWidth="1"/>
    <col min="7698" max="7698" width="5.25" style="42" customWidth="1"/>
    <col min="7699" max="7699" width="7.125" style="42" bestFit="1" customWidth="1"/>
    <col min="7700" max="7700" width="4.375" style="42" customWidth="1"/>
    <col min="7701" max="7701" width="7.125" style="42" bestFit="1" customWidth="1"/>
    <col min="7702" max="7703" width="4.375" style="42" customWidth="1"/>
    <col min="7704" max="7704" width="4" style="42" customWidth="1"/>
    <col min="7705" max="7705" width="3.875" style="42" customWidth="1"/>
    <col min="7706" max="7706" width="7.625" style="42" bestFit="1" customWidth="1"/>
    <col min="7707" max="7707" width="4.375" style="42" customWidth="1"/>
    <col min="7708" max="7936" width="9.125" style="42"/>
    <col min="7937" max="7937" width="10.25" style="42" customWidth="1"/>
    <col min="7938" max="7938" width="3.75" style="42" customWidth="1"/>
    <col min="7939" max="7940" width="4.375" style="42" customWidth="1"/>
    <col min="7941" max="7941" width="7.125" style="42" bestFit="1" customWidth="1"/>
    <col min="7942" max="7942" width="4.375" style="42" customWidth="1"/>
    <col min="7943" max="7943" width="7.75" style="42" bestFit="1" customWidth="1"/>
    <col min="7944" max="7944" width="4.875" style="42" customWidth="1"/>
    <col min="7945" max="7945" width="7.125" style="42" bestFit="1" customWidth="1"/>
    <col min="7946" max="7946" width="4.25" style="42" customWidth="1"/>
    <col min="7947" max="7947" width="7.125" style="42" bestFit="1" customWidth="1"/>
    <col min="7948" max="7948" width="3" style="42" customWidth="1"/>
    <col min="7949" max="7949" width="4.75" style="42" customWidth="1"/>
    <col min="7950" max="7950" width="7.125" style="42" bestFit="1" customWidth="1"/>
    <col min="7951" max="7951" width="2" style="42" bestFit="1" customWidth="1"/>
    <col min="7952" max="7952" width="7.125" style="42" bestFit="1" customWidth="1"/>
    <col min="7953" max="7953" width="4.75" style="42" customWidth="1"/>
    <col min="7954" max="7954" width="5.25" style="42" customWidth="1"/>
    <col min="7955" max="7955" width="7.125" style="42" bestFit="1" customWidth="1"/>
    <col min="7956" max="7956" width="4.375" style="42" customWidth="1"/>
    <col min="7957" max="7957" width="7.125" style="42" bestFit="1" customWidth="1"/>
    <col min="7958" max="7959" width="4.375" style="42" customWidth="1"/>
    <col min="7960" max="7960" width="4" style="42" customWidth="1"/>
    <col min="7961" max="7961" width="3.875" style="42" customWidth="1"/>
    <col min="7962" max="7962" width="7.625" style="42" bestFit="1" customWidth="1"/>
    <col min="7963" max="7963" width="4.375" style="42" customWidth="1"/>
    <col min="7964" max="8192" width="9.125" style="42"/>
    <col min="8193" max="8193" width="10.25" style="42" customWidth="1"/>
    <col min="8194" max="8194" width="3.75" style="42" customWidth="1"/>
    <col min="8195" max="8196" width="4.375" style="42" customWidth="1"/>
    <col min="8197" max="8197" width="7.125" style="42" bestFit="1" customWidth="1"/>
    <col min="8198" max="8198" width="4.375" style="42" customWidth="1"/>
    <col min="8199" max="8199" width="7.75" style="42" bestFit="1" customWidth="1"/>
    <col min="8200" max="8200" width="4.875" style="42" customWidth="1"/>
    <col min="8201" max="8201" width="7.125" style="42" bestFit="1" customWidth="1"/>
    <col min="8202" max="8202" width="4.25" style="42" customWidth="1"/>
    <col min="8203" max="8203" width="7.125" style="42" bestFit="1" customWidth="1"/>
    <col min="8204" max="8204" width="3" style="42" customWidth="1"/>
    <col min="8205" max="8205" width="4.75" style="42" customWidth="1"/>
    <col min="8206" max="8206" width="7.125" style="42" bestFit="1" customWidth="1"/>
    <col min="8207" max="8207" width="2" style="42" bestFit="1" customWidth="1"/>
    <col min="8208" max="8208" width="7.125" style="42" bestFit="1" customWidth="1"/>
    <col min="8209" max="8209" width="4.75" style="42" customWidth="1"/>
    <col min="8210" max="8210" width="5.25" style="42" customWidth="1"/>
    <col min="8211" max="8211" width="7.125" style="42" bestFit="1" customWidth="1"/>
    <col min="8212" max="8212" width="4.375" style="42" customWidth="1"/>
    <col min="8213" max="8213" width="7.125" style="42" bestFit="1" customWidth="1"/>
    <col min="8214" max="8215" width="4.375" style="42" customWidth="1"/>
    <col min="8216" max="8216" width="4" style="42" customWidth="1"/>
    <col min="8217" max="8217" width="3.875" style="42" customWidth="1"/>
    <col min="8218" max="8218" width="7.625" style="42" bestFit="1" customWidth="1"/>
    <col min="8219" max="8219" width="4.375" style="42" customWidth="1"/>
    <col min="8220" max="8448" width="9.125" style="42"/>
    <col min="8449" max="8449" width="10.25" style="42" customWidth="1"/>
    <col min="8450" max="8450" width="3.75" style="42" customWidth="1"/>
    <col min="8451" max="8452" width="4.375" style="42" customWidth="1"/>
    <col min="8453" max="8453" width="7.125" style="42" bestFit="1" customWidth="1"/>
    <col min="8454" max="8454" width="4.375" style="42" customWidth="1"/>
    <col min="8455" max="8455" width="7.75" style="42" bestFit="1" customWidth="1"/>
    <col min="8456" max="8456" width="4.875" style="42" customWidth="1"/>
    <col min="8457" max="8457" width="7.125" style="42" bestFit="1" customWidth="1"/>
    <col min="8458" max="8458" width="4.25" style="42" customWidth="1"/>
    <col min="8459" max="8459" width="7.125" style="42" bestFit="1" customWidth="1"/>
    <col min="8460" max="8460" width="3" style="42" customWidth="1"/>
    <col min="8461" max="8461" width="4.75" style="42" customWidth="1"/>
    <col min="8462" max="8462" width="7.125" style="42" bestFit="1" customWidth="1"/>
    <col min="8463" max="8463" width="2" style="42" bestFit="1" customWidth="1"/>
    <col min="8464" max="8464" width="7.125" style="42" bestFit="1" customWidth="1"/>
    <col min="8465" max="8465" width="4.75" style="42" customWidth="1"/>
    <col min="8466" max="8466" width="5.25" style="42" customWidth="1"/>
    <col min="8467" max="8467" width="7.125" style="42" bestFit="1" customWidth="1"/>
    <col min="8468" max="8468" width="4.375" style="42" customWidth="1"/>
    <col min="8469" max="8469" width="7.125" style="42" bestFit="1" customWidth="1"/>
    <col min="8470" max="8471" width="4.375" style="42" customWidth="1"/>
    <col min="8472" max="8472" width="4" style="42" customWidth="1"/>
    <col min="8473" max="8473" width="3.875" style="42" customWidth="1"/>
    <col min="8474" max="8474" width="7.625" style="42" bestFit="1" customWidth="1"/>
    <col min="8475" max="8475" width="4.375" style="42" customWidth="1"/>
    <col min="8476" max="8704" width="9.125" style="42"/>
    <col min="8705" max="8705" width="10.25" style="42" customWidth="1"/>
    <col min="8706" max="8706" width="3.75" style="42" customWidth="1"/>
    <col min="8707" max="8708" width="4.375" style="42" customWidth="1"/>
    <col min="8709" max="8709" width="7.125" style="42" bestFit="1" customWidth="1"/>
    <col min="8710" max="8710" width="4.375" style="42" customWidth="1"/>
    <col min="8711" max="8711" width="7.75" style="42" bestFit="1" customWidth="1"/>
    <col min="8712" max="8712" width="4.875" style="42" customWidth="1"/>
    <col min="8713" max="8713" width="7.125" style="42" bestFit="1" customWidth="1"/>
    <col min="8714" max="8714" width="4.25" style="42" customWidth="1"/>
    <col min="8715" max="8715" width="7.125" style="42" bestFit="1" customWidth="1"/>
    <col min="8716" max="8716" width="3" style="42" customWidth="1"/>
    <col min="8717" max="8717" width="4.75" style="42" customWidth="1"/>
    <col min="8718" max="8718" width="7.125" style="42" bestFit="1" customWidth="1"/>
    <col min="8719" max="8719" width="2" style="42" bestFit="1" customWidth="1"/>
    <col min="8720" max="8720" width="7.125" style="42" bestFit="1" customWidth="1"/>
    <col min="8721" max="8721" width="4.75" style="42" customWidth="1"/>
    <col min="8722" max="8722" width="5.25" style="42" customWidth="1"/>
    <col min="8723" max="8723" width="7.125" style="42" bestFit="1" customWidth="1"/>
    <col min="8724" max="8724" width="4.375" style="42" customWidth="1"/>
    <col min="8725" max="8725" width="7.125" style="42" bestFit="1" customWidth="1"/>
    <col min="8726" max="8727" width="4.375" style="42" customWidth="1"/>
    <col min="8728" max="8728" width="4" style="42" customWidth="1"/>
    <col min="8729" max="8729" width="3.875" style="42" customWidth="1"/>
    <col min="8730" max="8730" width="7.625" style="42" bestFit="1" customWidth="1"/>
    <col min="8731" max="8731" width="4.375" style="42" customWidth="1"/>
    <col min="8732" max="8960" width="9.125" style="42"/>
    <col min="8961" max="8961" width="10.25" style="42" customWidth="1"/>
    <col min="8962" max="8962" width="3.75" style="42" customWidth="1"/>
    <col min="8963" max="8964" width="4.375" style="42" customWidth="1"/>
    <col min="8965" max="8965" width="7.125" style="42" bestFit="1" customWidth="1"/>
    <col min="8966" max="8966" width="4.375" style="42" customWidth="1"/>
    <col min="8967" max="8967" width="7.75" style="42" bestFit="1" customWidth="1"/>
    <col min="8968" max="8968" width="4.875" style="42" customWidth="1"/>
    <col min="8969" max="8969" width="7.125" style="42" bestFit="1" customWidth="1"/>
    <col min="8970" max="8970" width="4.25" style="42" customWidth="1"/>
    <col min="8971" max="8971" width="7.125" style="42" bestFit="1" customWidth="1"/>
    <col min="8972" max="8972" width="3" style="42" customWidth="1"/>
    <col min="8973" max="8973" width="4.75" style="42" customWidth="1"/>
    <col min="8974" max="8974" width="7.125" style="42" bestFit="1" customWidth="1"/>
    <col min="8975" max="8975" width="2" style="42" bestFit="1" customWidth="1"/>
    <col min="8976" max="8976" width="7.125" style="42" bestFit="1" customWidth="1"/>
    <col min="8977" max="8977" width="4.75" style="42" customWidth="1"/>
    <col min="8978" max="8978" width="5.25" style="42" customWidth="1"/>
    <col min="8979" max="8979" width="7.125" style="42" bestFit="1" customWidth="1"/>
    <col min="8980" max="8980" width="4.375" style="42" customWidth="1"/>
    <col min="8981" max="8981" width="7.125" style="42" bestFit="1" customWidth="1"/>
    <col min="8982" max="8983" width="4.375" style="42" customWidth="1"/>
    <col min="8984" max="8984" width="4" style="42" customWidth="1"/>
    <col min="8985" max="8985" width="3.875" style="42" customWidth="1"/>
    <col min="8986" max="8986" width="7.625" style="42" bestFit="1" customWidth="1"/>
    <col min="8987" max="8987" width="4.375" style="42" customWidth="1"/>
    <col min="8988" max="9216" width="9.125" style="42"/>
    <col min="9217" max="9217" width="10.25" style="42" customWidth="1"/>
    <col min="9218" max="9218" width="3.75" style="42" customWidth="1"/>
    <col min="9219" max="9220" width="4.375" style="42" customWidth="1"/>
    <col min="9221" max="9221" width="7.125" style="42" bestFit="1" customWidth="1"/>
    <col min="9222" max="9222" width="4.375" style="42" customWidth="1"/>
    <col min="9223" max="9223" width="7.75" style="42" bestFit="1" customWidth="1"/>
    <col min="9224" max="9224" width="4.875" style="42" customWidth="1"/>
    <col min="9225" max="9225" width="7.125" style="42" bestFit="1" customWidth="1"/>
    <col min="9226" max="9226" width="4.25" style="42" customWidth="1"/>
    <col min="9227" max="9227" width="7.125" style="42" bestFit="1" customWidth="1"/>
    <col min="9228" max="9228" width="3" style="42" customWidth="1"/>
    <col min="9229" max="9229" width="4.75" style="42" customWidth="1"/>
    <col min="9230" max="9230" width="7.125" style="42" bestFit="1" customWidth="1"/>
    <col min="9231" max="9231" width="2" style="42" bestFit="1" customWidth="1"/>
    <col min="9232" max="9232" width="7.125" style="42" bestFit="1" customWidth="1"/>
    <col min="9233" max="9233" width="4.75" style="42" customWidth="1"/>
    <col min="9234" max="9234" width="5.25" style="42" customWidth="1"/>
    <col min="9235" max="9235" width="7.125" style="42" bestFit="1" customWidth="1"/>
    <col min="9236" max="9236" width="4.375" style="42" customWidth="1"/>
    <col min="9237" max="9237" width="7.125" style="42" bestFit="1" customWidth="1"/>
    <col min="9238" max="9239" width="4.375" style="42" customWidth="1"/>
    <col min="9240" max="9240" width="4" style="42" customWidth="1"/>
    <col min="9241" max="9241" width="3.875" style="42" customWidth="1"/>
    <col min="9242" max="9242" width="7.625" style="42" bestFit="1" customWidth="1"/>
    <col min="9243" max="9243" width="4.375" style="42" customWidth="1"/>
    <col min="9244" max="9472" width="9.125" style="42"/>
    <col min="9473" max="9473" width="10.25" style="42" customWidth="1"/>
    <col min="9474" max="9474" width="3.75" style="42" customWidth="1"/>
    <col min="9475" max="9476" width="4.375" style="42" customWidth="1"/>
    <col min="9477" max="9477" width="7.125" style="42" bestFit="1" customWidth="1"/>
    <col min="9478" max="9478" width="4.375" style="42" customWidth="1"/>
    <col min="9479" max="9479" width="7.75" style="42" bestFit="1" customWidth="1"/>
    <col min="9480" max="9480" width="4.875" style="42" customWidth="1"/>
    <col min="9481" max="9481" width="7.125" style="42" bestFit="1" customWidth="1"/>
    <col min="9482" max="9482" width="4.25" style="42" customWidth="1"/>
    <col min="9483" max="9483" width="7.125" style="42" bestFit="1" customWidth="1"/>
    <col min="9484" max="9484" width="3" style="42" customWidth="1"/>
    <col min="9485" max="9485" width="4.75" style="42" customWidth="1"/>
    <col min="9486" max="9486" width="7.125" style="42" bestFit="1" customWidth="1"/>
    <col min="9487" max="9487" width="2" style="42" bestFit="1" customWidth="1"/>
    <col min="9488" max="9488" width="7.125" style="42" bestFit="1" customWidth="1"/>
    <col min="9489" max="9489" width="4.75" style="42" customWidth="1"/>
    <col min="9490" max="9490" width="5.25" style="42" customWidth="1"/>
    <col min="9491" max="9491" width="7.125" style="42" bestFit="1" customWidth="1"/>
    <col min="9492" max="9492" width="4.375" style="42" customWidth="1"/>
    <col min="9493" max="9493" width="7.125" style="42" bestFit="1" customWidth="1"/>
    <col min="9494" max="9495" width="4.375" style="42" customWidth="1"/>
    <col min="9496" max="9496" width="4" style="42" customWidth="1"/>
    <col min="9497" max="9497" width="3.875" style="42" customWidth="1"/>
    <col min="9498" max="9498" width="7.625" style="42" bestFit="1" customWidth="1"/>
    <col min="9499" max="9499" width="4.375" style="42" customWidth="1"/>
    <col min="9500" max="9728" width="9.125" style="42"/>
    <col min="9729" max="9729" width="10.25" style="42" customWidth="1"/>
    <col min="9730" max="9730" width="3.75" style="42" customWidth="1"/>
    <col min="9731" max="9732" width="4.375" style="42" customWidth="1"/>
    <col min="9733" max="9733" width="7.125" style="42" bestFit="1" customWidth="1"/>
    <col min="9734" max="9734" width="4.375" style="42" customWidth="1"/>
    <col min="9735" max="9735" width="7.75" style="42" bestFit="1" customWidth="1"/>
    <col min="9736" max="9736" width="4.875" style="42" customWidth="1"/>
    <col min="9737" max="9737" width="7.125" style="42" bestFit="1" customWidth="1"/>
    <col min="9738" max="9738" width="4.25" style="42" customWidth="1"/>
    <col min="9739" max="9739" width="7.125" style="42" bestFit="1" customWidth="1"/>
    <col min="9740" max="9740" width="3" style="42" customWidth="1"/>
    <col min="9741" max="9741" width="4.75" style="42" customWidth="1"/>
    <col min="9742" max="9742" width="7.125" style="42" bestFit="1" customWidth="1"/>
    <col min="9743" max="9743" width="2" style="42" bestFit="1" customWidth="1"/>
    <col min="9744" max="9744" width="7.125" style="42" bestFit="1" customWidth="1"/>
    <col min="9745" max="9745" width="4.75" style="42" customWidth="1"/>
    <col min="9746" max="9746" width="5.25" style="42" customWidth="1"/>
    <col min="9747" max="9747" width="7.125" style="42" bestFit="1" customWidth="1"/>
    <col min="9748" max="9748" width="4.375" style="42" customWidth="1"/>
    <col min="9749" max="9749" width="7.125" style="42" bestFit="1" customWidth="1"/>
    <col min="9750" max="9751" width="4.375" style="42" customWidth="1"/>
    <col min="9752" max="9752" width="4" style="42" customWidth="1"/>
    <col min="9753" max="9753" width="3.875" style="42" customWidth="1"/>
    <col min="9754" max="9754" width="7.625" style="42" bestFit="1" customWidth="1"/>
    <col min="9755" max="9755" width="4.375" style="42" customWidth="1"/>
    <col min="9756" max="9984" width="9.125" style="42"/>
    <col min="9985" max="9985" width="10.25" style="42" customWidth="1"/>
    <col min="9986" max="9986" width="3.75" style="42" customWidth="1"/>
    <col min="9987" max="9988" width="4.375" style="42" customWidth="1"/>
    <col min="9989" max="9989" width="7.125" style="42" bestFit="1" customWidth="1"/>
    <col min="9990" max="9990" width="4.375" style="42" customWidth="1"/>
    <col min="9991" max="9991" width="7.75" style="42" bestFit="1" customWidth="1"/>
    <col min="9992" max="9992" width="4.875" style="42" customWidth="1"/>
    <col min="9993" max="9993" width="7.125" style="42" bestFit="1" customWidth="1"/>
    <col min="9994" max="9994" width="4.25" style="42" customWidth="1"/>
    <col min="9995" max="9995" width="7.125" style="42" bestFit="1" customWidth="1"/>
    <col min="9996" max="9996" width="3" style="42" customWidth="1"/>
    <col min="9997" max="9997" width="4.75" style="42" customWidth="1"/>
    <col min="9998" max="9998" width="7.125" style="42" bestFit="1" customWidth="1"/>
    <col min="9999" max="9999" width="2" style="42" bestFit="1" customWidth="1"/>
    <col min="10000" max="10000" width="7.125" style="42" bestFit="1" customWidth="1"/>
    <col min="10001" max="10001" width="4.75" style="42" customWidth="1"/>
    <col min="10002" max="10002" width="5.25" style="42" customWidth="1"/>
    <col min="10003" max="10003" width="7.125" style="42" bestFit="1" customWidth="1"/>
    <col min="10004" max="10004" width="4.375" style="42" customWidth="1"/>
    <col min="10005" max="10005" width="7.125" style="42" bestFit="1" customWidth="1"/>
    <col min="10006" max="10007" width="4.375" style="42" customWidth="1"/>
    <col min="10008" max="10008" width="4" style="42" customWidth="1"/>
    <col min="10009" max="10009" width="3.875" style="42" customWidth="1"/>
    <col min="10010" max="10010" width="7.625" style="42" bestFit="1" customWidth="1"/>
    <col min="10011" max="10011" width="4.375" style="42" customWidth="1"/>
    <col min="10012" max="10240" width="9.125" style="42"/>
    <col min="10241" max="10241" width="10.25" style="42" customWidth="1"/>
    <col min="10242" max="10242" width="3.75" style="42" customWidth="1"/>
    <col min="10243" max="10244" width="4.375" style="42" customWidth="1"/>
    <col min="10245" max="10245" width="7.125" style="42" bestFit="1" customWidth="1"/>
    <col min="10246" max="10246" width="4.375" style="42" customWidth="1"/>
    <col min="10247" max="10247" width="7.75" style="42" bestFit="1" customWidth="1"/>
    <col min="10248" max="10248" width="4.875" style="42" customWidth="1"/>
    <col min="10249" max="10249" width="7.125" style="42" bestFit="1" customWidth="1"/>
    <col min="10250" max="10250" width="4.25" style="42" customWidth="1"/>
    <col min="10251" max="10251" width="7.125" style="42" bestFit="1" customWidth="1"/>
    <col min="10252" max="10252" width="3" style="42" customWidth="1"/>
    <col min="10253" max="10253" width="4.75" style="42" customWidth="1"/>
    <col min="10254" max="10254" width="7.125" style="42" bestFit="1" customWidth="1"/>
    <col min="10255" max="10255" width="2" style="42" bestFit="1" customWidth="1"/>
    <col min="10256" max="10256" width="7.125" style="42" bestFit="1" customWidth="1"/>
    <col min="10257" max="10257" width="4.75" style="42" customWidth="1"/>
    <col min="10258" max="10258" width="5.25" style="42" customWidth="1"/>
    <col min="10259" max="10259" width="7.125" style="42" bestFit="1" customWidth="1"/>
    <col min="10260" max="10260" width="4.375" style="42" customWidth="1"/>
    <col min="10261" max="10261" width="7.125" style="42" bestFit="1" customWidth="1"/>
    <col min="10262" max="10263" width="4.375" style="42" customWidth="1"/>
    <col min="10264" max="10264" width="4" style="42" customWidth="1"/>
    <col min="10265" max="10265" width="3.875" style="42" customWidth="1"/>
    <col min="10266" max="10266" width="7.625" style="42" bestFit="1" customWidth="1"/>
    <col min="10267" max="10267" width="4.375" style="42" customWidth="1"/>
    <col min="10268" max="10496" width="9.125" style="42"/>
    <col min="10497" max="10497" width="10.25" style="42" customWidth="1"/>
    <col min="10498" max="10498" width="3.75" style="42" customWidth="1"/>
    <col min="10499" max="10500" width="4.375" style="42" customWidth="1"/>
    <col min="10501" max="10501" width="7.125" style="42" bestFit="1" customWidth="1"/>
    <col min="10502" max="10502" width="4.375" style="42" customWidth="1"/>
    <col min="10503" max="10503" width="7.75" style="42" bestFit="1" customWidth="1"/>
    <col min="10504" max="10504" width="4.875" style="42" customWidth="1"/>
    <col min="10505" max="10505" width="7.125" style="42" bestFit="1" customWidth="1"/>
    <col min="10506" max="10506" width="4.25" style="42" customWidth="1"/>
    <col min="10507" max="10507" width="7.125" style="42" bestFit="1" customWidth="1"/>
    <col min="10508" max="10508" width="3" style="42" customWidth="1"/>
    <col min="10509" max="10509" width="4.75" style="42" customWidth="1"/>
    <col min="10510" max="10510" width="7.125" style="42" bestFit="1" customWidth="1"/>
    <col min="10511" max="10511" width="2" style="42" bestFit="1" customWidth="1"/>
    <col min="10512" max="10512" width="7.125" style="42" bestFit="1" customWidth="1"/>
    <col min="10513" max="10513" width="4.75" style="42" customWidth="1"/>
    <col min="10514" max="10514" width="5.25" style="42" customWidth="1"/>
    <col min="10515" max="10515" width="7.125" style="42" bestFit="1" customWidth="1"/>
    <col min="10516" max="10516" width="4.375" style="42" customWidth="1"/>
    <col min="10517" max="10517" width="7.125" style="42" bestFit="1" customWidth="1"/>
    <col min="10518" max="10519" width="4.375" style="42" customWidth="1"/>
    <col min="10520" max="10520" width="4" style="42" customWidth="1"/>
    <col min="10521" max="10521" width="3.875" style="42" customWidth="1"/>
    <col min="10522" max="10522" width="7.625" style="42" bestFit="1" customWidth="1"/>
    <col min="10523" max="10523" width="4.375" style="42" customWidth="1"/>
    <col min="10524" max="10752" width="9.125" style="42"/>
    <col min="10753" max="10753" width="10.25" style="42" customWidth="1"/>
    <col min="10754" max="10754" width="3.75" style="42" customWidth="1"/>
    <col min="10755" max="10756" width="4.375" style="42" customWidth="1"/>
    <col min="10757" max="10757" width="7.125" style="42" bestFit="1" customWidth="1"/>
    <col min="10758" max="10758" width="4.375" style="42" customWidth="1"/>
    <col min="10759" max="10759" width="7.75" style="42" bestFit="1" customWidth="1"/>
    <col min="10760" max="10760" width="4.875" style="42" customWidth="1"/>
    <col min="10761" max="10761" width="7.125" style="42" bestFit="1" customWidth="1"/>
    <col min="10762" max="10762" width="4.25" style="42" customWidth="1"/>
    <col min="10763" max="10763" width="7.125" style="42" bestFit="1" customWidth="1"/>
    <col min="10764" max="10764" width="3" style="42" customWidth="1"/>
    <col min="10765" max="10765" width="4.75" style="42" customWidth="1"/>
    <col min="10766" max="10766" width="7.125" style="42" bestFit="1" customWidth="1"/>
    <col min="10767" max="10767" width="2" style="42" bestFit="1" customWidth="1"/>
    <col min="10768" max="10768" width="7.125" style="42" bestFit="1" customWidth="1"/>
    <col min="10769" max="10769" width="4.75" style="42" customWidth="1"/>
    <col min="10770" max="10770" width="5.25" style="42" customWidth="1"/>
    <col min="10771" max="10771" width="7.125" style="42" bestFit="1" customWidth="1"/>
    <col min="10772" max="10772" width="4.375" style="42" customWidth="1"/>
    <col min="10773" max="10773" width="7.125" style="42" bestFit="1" customWidth="1"/>
    <col min="10774" max="10775" width="4.375" style="42" customWidth="1"/>
    <col min="10776" max="10776" width="4" style="42" customWidth="1"/>
    <col min="10777" max="10777" width="3.875" style="42" customWidth="1"/>
    <col min="10778" max="10778" width="7.625" style="42" bestFit="1" customWidth="1"/>
    <col min="10779" max="10779" width="4.375" style="42" customWidth="1"/>
    <col min="10780" max="11008" width="9.125" style="42"/>
    <col min="11009" max="11009" width="10.25" style="42" customWidth="1"/>
    <col min="11010" max="11010" width="3.75" style="42" customWidth="1"/>
    <col min="11011" max="11012" width="4.375" style="42" customWidth="1"/>
    <col min="11013" max="11013" width="7.125" style="42" bestFit="1" customWidth="1"/>
    <col min="11014" max="11014" width="4.375" style="42" customWidth="1"/>
    <col min="11015" max="11015" width="7.75" style="42" bestFit="1" customWidth="1"/>
    <col min="11016" max="11016" width="4.875" style="42" customWidth="1"/>
    <col min="11017" max="11017" width="7.125" style="42" bestFit="1" customWidth="1"/>
    <col min="11018" max="11018" width="4.25" style="42" customWidth="1"/>
    <col min="11019" max="11019" width="7.125" style="42" bestFit="1" customWidth="1"/>
    <col min="11020" max="11020" width="3" style="42" customWidth="1"/>
    <col min="11021" max="11021" width="4.75" style="42" customWidth="1"/>
    <col min="11022" max="11022" width="7.125" style="42" bestFit="1" customWidth="1"/>
    <col min="11023" max="11023" width="2" style="42" bestFit="1" customWidth="1"/>
    <col min="11024" max="11024" width="7.125" style="42" bestFit="1" customWidth="1"/>
    <col min="11025" max="11025" width="4.75" style="42" customWidth="1"/>
    <col min="11026" max="11026" width="5.25" style="42" customWidth="1"/>
    <col min="11027" max="11027" width="7.125" style="42" bestFit="1" customWidth="1"/>
    <col min="11028" max="11028" width="4.375" style="42" customWidth="1"/>
    <col min="11029" max="11029" width="7.125" style="42" bestFit="1" customWidth="1"/>
    <col min="11030" max="11031" width="4.375" style="42" customWidth="1"/>
    <col min="11032" max="11032" width="4" style="42" customWidth="1"/>
    <col min="11033" max="11033" width="3.875" style="42" customWidth="1"/>
    <col min="11034" max="11034" width="7.625" style="42" bestFit="1" customWidth="1"/>
    <col min="11035" max="11035" width="4.375" style="42" customWidth="1"/>
    <col min="11036" max="11264" width="9.125" style="42"/>
    <col min="11265" max="11265" width="10.25" style="42" customWidth="1"/>
    <col min="11266" max="11266" width="3.75" style="42" customWidth="1"/>
    <col min="11267" max="11268" width="4.375" style="42" customWidth="1"/>
    <col min="11269" max="11269" width="7.125" style="42" bestFit="1" customWidth="1"/>
    <col min="11270" max="11270" width="4.375" style="42" customWidth="1"/>
    <col min="11271" max="11271" width="7.75" style="42" bestFit="1" customWidth="1"/>
    <col min="11272" max="11272" width="4.875" style="42" customWidth="1"/>
    <col min="11273" max="11273" width="7.125" style="42" bestFit="1" customWidth="1"/>
    <col min="11274" max="11274" width="4.25" style="42" customWidth="1"/>
    <col min="11275" max="11275" width="7.125" style="42" bestFit="1" customWidth="1"/>
    <col min="11276" max="11276" width="3" style="42" customWidth="1"/>
    <col min="11277" max="11277" width="4.75" style="42" customWidth="1"/>
    <col min="11278" max="11278" width="7.125" style="42" bestFit="1" customWidth="1"/>
    <col min="11279" max="11279" width="2" style="42" bestFit="1" customWidth="1"/>
    <col min="11280" max="11280" width="7.125" style="42" bestFit="1" customWidth="1"/>
    <col min="11281" max="11281" width="4.75" style="42" customWidth="1"/>
    <col min="11282" max="11282" width="5.25" style="42" customWidth="1"/>
    <col min="11283" max="11283" width="7.125" style="42" bestFit="1" customWidth="1"/>
    <col min="11284" max="11284" width="4.375" style="42" customWidth="1"/>
    <col min="11285" max="11285" width="7.125" style="42" bestFit="1" customWidth="1"/>
    <col min="11286" max="11287" width="4.375" style="42" customWidth="1"/>
    <col min="11288" max="11288" width="4" style="42" customWidth="1"/>
    <col min="11289" max="11289" width="3.875" style="42" customWidth="1"/>
    <col min="11290" max="11290" width="7.625" style="42" bestFit="1" customWidth="1"/>
    <col min="11291" max="11291" width="4.375" style="42" customWidth="1"/>
    <col min="11292" max="11520" width="9.125" style="42"/>
    <col min="11521" max="11521" width="10.25" style="42" customWidth="1"/>
    <col min="11522" max="11522" width="3.75" style="42" customWidth="1"/>
    <col min="11523" max="11524" width="4.375" style="42" customWidth="1"/>
    <col min="11525" max="11525" width="7.125" style="42" bestFit="1" customWidth="1"/>
    <col min="11526" max="11526" width="4.375" style="42" customWidth="1"/>
    <col min="11527" max="11527" width="7.75" style="42" bestFit="1" customWidth="1"/>
    <col min="11528" max="11528" width="4.875" style="42" customWidth="1"/>
    <col min="11529" max="11529" width="7.125" style="42" bestFit="1" customWidth="1"/>
    <col min="11530" max="11530" width="4.25" style="42" customWidth="1"/>
    <col min="11531" max="11531" width="7.125" style="42" bestFit="1" customWidth="1"/>
    <col min="11532" max="11532" width="3" style="42" customWidth="1"/>
    <col min="11533" max="11533" width="4.75" style="42" customWidth="1"/>
    <col min="11534" max="11534" width="7.125" style="42" bestFit="1" customWidth="1"/>
    <col min="11535" max="11535" width="2" style="42" bestFit="1" customWidth="1"/>
    <col min="11536" max="11536" width="7.125" style="42" bestFit="1" customWidth="1"/>
    <col min="11537" max="11537" width="4.75" style="42" customWidth="1"/>
    <col min="11538" max="11538" width="5.25" style="42" customWidth="1"/>
    <col min="11539" max="11539" width="7.125" style="42" bestFit="1" customWidth="1"/>
    <col min="11540" max="11540" width="4.375" style="42" customWidth="1"/>
    <col min="11541" max="11541" width="7.125" style="42" bestFit="1" customWidth="1"/>
    <col min="11542" max="11543" width="4.375" style="42" customWidth="1"/>
    <col min="11544" max="11544" width="4" style="42" customWidth="1"/>
    <col min="11545" max="11545" width="3.875" style="42" customWidth="1"/>
    <col min="11546" max="11546" width="7.625" style="42" bestFit="1" customWidth="1"/>
    <col min="11547" max="11547" width="4.375" style="42" customWidth="1"/>
    <col min="11548" max="11776" width="9.125" style="42"/>
    <col min="11777" max="11777" width="10.25" style="42" customWidth="1"/>
    <col min="11778" max="11778" width="3.75" style="42" customWidth="1"/>
    <col min="11779" max="11780" width="4.375" style="42" customWidth="1"/>
    <col min="11781" max="11781" width="7.125" style="42" bestFit="1" customWidth="1"/>
    <col min="11782" max="11782" width="4.375" style="42" customWidth="1"/>
    <col min="11783" max="11783" width="7.75" style="42" bestFit="1" customWidth="1"/>
    <col min="11784" max="11784" width="4.875" style="42" customWidth="1"/>
    <col min="11785" max="11785" width="7.125" style="42" bestFit="1" customWidth="1"/>
    <col min="11786" max="11786" width="4.25" style="42" customWidth="1"/>
    <col min="11787" max="11787" width="7.125" style="42" bestFit="1" customWidth="1"/>
    <col min="11788" max="11788" width="3" style="42" customWidth="1"/>
    <col min="11789" max="11789" width="4.75" style="42" customWidth="1"/>
    <col min="11790" max="11790" width="7.125" style="42" bestFit="1" customWidth="1"/>
    <col min="11791" max="11791" width="2" style="42" bestFit="1" customWidth="1"/>
    <col min="11792" max="11792" width="7.125" style="42" bestFit="1" customWidth="1"/>
    <col min="11793" max="11793" width="4.75" style="42" customWidth="1"/>
    <col min="11794" max="11794" width="5.25" style="42" customWidth="1"/>
    <col min="11795" max="11795" width="7.125" style="42" bestFit="1" customWidth="1"/>
    <col min="11796" max="11796" width="4.375" style="42" customWidth="1"/>
    <col min="11797" max="11797" width="7.125" style="42" bestFit="1" customWidth="1"/>
    <col min="11798" max="11799" width="4.375" style="42" customWidth="1"/>
    <col min="11800" max="11800" width="4" style="42" customWidth="1"/>
    <col min="11801" max="11801" width="3.875" style="42" customWidth="1"/>
    <col min="11802" max="11802" width="7.625" style="42" bestFit="1" customWidth="1"/>
    <col min="11803" max="11803" width="4.375" style="42" customWidth="1"/>
    <col min="11804" max="12032" width="9.125" style="42"/>
    <col min="12033" max="12033" width="10.25" style="42" customWidth="1"/>
    <col min="12034" max="12034" width="3.75" style="42" customWidth="1"/>
    <col min="12035" max="12036" width="4.375" style="42" customWidth="1"/>
    <col min="12037" max="12037" width="7.125" style="42" bestFit="1" customWidth="1"/>
    <col min="12038" max="12038" width="4.375" style="42" customWidth="1"/>
    <col min="12039" max="12039" width="7.75" style="42" bestFit="1" customWidth="1"/>
    <col min="12040" max="12040" width="4.875" style="42" customWidth="1"/>
    <col min="12041" max="12041" width="7.125" style="42" bestFit="1" customWidth="1"/>
    <col min="12042" max="12042" width="4.25" style="42" customWidth="1"/>
    <col min="12043" max="12043" width="7.125" style="42" bestFit="1" customWidth="1"/>
    <col min="12044" max="12044" width="3" style="42" customWidth="1"/>
    <col min="12045" max="12045" width="4.75" style="42" customWidth="1"/>
    <col min="12046" max="12046" width="7.125" style="42" bestFit="1" customWidth="1"/>
    <col min="12047" max="12047" width="2" style="42" bestFit="1" customWidth="1"/>
    <col min="12048" max="12048" width="7.125" style="42" bestFit="1" customWidth="1"/>
    <col min="12049" max="12049" width="4.75" style="42" customWidth="1"/>
    <col min="12050" max="12050" width="5.25" style="42" customWidth="1"/>
    <col min="12051" max="12051" width="7.125" style="42" bestFit="1" customWidth="1"/>
    <col min="12052" max="12052" width="4.375" style="42" customWidth="1"/>
    <col min="12053" max="12053" width="7.125" style="42" bestFit="1" customWidth="1"/>
    <col min="12054" max="12055" width="4.375" style="42" customWidth="1"/>
    <col min="12056" max="12056" width="4" style="42" customWidth="1"/>
    <col min="12057" max="12057" width="3.875" style="42" customWidth="1"/>
    <col min="12058" max="12058" width="7.625" style="42" bestFit="1" customWidth="1"/>
    <col min="12059" max="12059" width="4.375" style="42" customWidth="1"/>
    <col min="12060" max="12288" width="9.125" style="42"/>
    <col min="12289" max="12289" width="10.25" style="42" customWidth="1"/>
    <col min="12290" max="12290" width="3.75" style="42" customWidth="1"/>
    <col min="12291" max="12292" width="4.375" style="42" customWidth="1"/>
    <col min="12293" max="12293" width="7.125" style="42" bestFit="1" customWidth="1"/>
    <col min="12294" max="12294" width="4.375" style="42" customWidth="1"/>
    <col min="12295" max="12295" width="7.75" style="42" bestFit="1" customWidth="1"/>
    <col min="12296" max="12296" width="4.875" style="42" customWidth="1"/>
    <col min="12297" max="12297" width="7.125" style="42" bestFit="1" customWidth="1"/>
    <col min="12298" max="12298" width="4.25" style="42" customWidth="1"/>
    <col min="12299" max="12299" width="7.125" style="42" bestFit="1" customWidth="1"/>
    <col min="12300" max="12300" width="3" style="42" customWidth="1"/>
    <col min="12301" max="12301" width="4.75" style="42" customWidth="1"/>
    <col min="12302" max="12302" width="7.125" style="42" bestFit="1" customWidth="1"/>
    <col min="12303" max="12303" width="2" style="42" bestFit="1" customWidth="1"/>
    <col min="12304" max="12304" width="7.125" style="42" bestFit="1" customWidth="1"/>
    <col min="12305" max="12305" width="4.75" style="42" customWidth="1"/>
    <col min="12306" max="12306" width="5.25" style="42" customWidth="1"/>
    <col min="12307" max="12307" width="7.125" style="42" bestFit="1" customWidth="1"/>
    <col min="12308" max="12308" width="4.375" style="42" customWidth="1"/>
    <col min="12309" max="12309" width="7.125" style="42" bestFit="1" customWidth="1"/>
    <col min="12310" max="12311" width="4.375" style="42" customWidth="1"/>
    <col min="12312" max="12312" width="4" style="42" customWidth="1"/>
    <col min="12313" max="12313" width="3.875" style="42" customWidth="1"/>
    <col min="12314" max="12314" width="7.625" style="42" bestFit="1" customWidth="1"/>
    <col min="12315" max="12315" width="4.375" style="42" customWidth="1"/>
    <col min="12316" max="12544" width="9.125" style="42"/>
    <col min="12545" max="12545" width="10.25" style="42" customWidth="1"/>
    <col min="12546" max="12546" width="3.75" style="42" customWidth="1"/>
    <col min="12547" max="12548" width="4.375" style="42" customWidth="1"/>
    <col min="12549" max="12549" width="7.125" style="42" bestFit="1" customWidth="1"/>
    <col min="12550" max="12550" width="4.375" style="42" customWidth="1"/>
    <col min="12551" max="12551" width="7.75" style="42" bestFit="1" customWidth="1"/>
    <col min="12552" max="12552" width="4.875" style="42" customWidth="1"/>
    <col min="12553" max="12553" width="7.125" style="42" bestFit="1" customWidth="1"/>
    <col min="12554" max="12554" width="4.25" style="42" customWidth="1"/>
    <col min="12555" max="12555" width="7.125" style="42" bestFit="1" customWidth="1"/>
    <col min="12556" max="12556" width="3" style="42" customWidth="1"/>
    <col min="12557" max="12557" width="4.75" style="42" customWidth="1"/>
    <col min="12558" max="12558" width="7.125" style="42" bestFit="1" customWidth="1"/>
    <col min="12559" max="12559" width="2" style="42" bestFit="1" customWidth="1"/>
    <col min="12560" max="12560" width="7.125" style="42" bestFit="1" customWidth="1"/>
    <col min="12561" max="12561" width="4.75" style="42" customWidth="1"/>
    <col min="12562" max="12562" width="5.25" style="42" customWidth="1"/>
    <col min="12563" max="12563" width="7.125" style="42" bestFit="1" customWidth="1"/>
    <col min="12564" max="12564" width="4.375" style="42" customWidth="1"/>
    <col min="12565" max="12565" width="7.125" style="42" bestFit="1" customWidth="1"/>
    <col min="12566" max="12567" width="4.375" style="42" customWidth="1"/>
    <col min="12568" max="12568" width="4" style="42" customWidth="1"/>
    <col min="12569" max="12569" width="3.875" style="42" customWidth="1"/>
    <col min="12570" max="12570" width="7.625" style="42" bestFit="1" customWidth="1"/>
    <col min="12571" max="12571" width="4.375" style="42" customWidth="1"/>
    <col min="12572" max="12800" width="9.125" style="42"/>
    <col min="12801" max="12801" width="10.25" style="42" customWidth="1"/>
    <col min="12802" max="12802" width="3.75" style="42" customWidth="1"/>
    <col min="12803" max="12804" width="4.375" style="42" customWidth="1"/>
    <col min="12805" max="12805" width="7.125" style="42" bestFit="1" customWidth="1"/>
    <col min="12806" max="12806" width="4.375" style="42" customWidth="1"/>
    <col min="12807" max="12807" width="7.75" style="42" bestFit="1" customWidth="1"/>
    <col min="12808" max="12808" width="4.875" style="42" customWidth="1"/>
    <col min="12809" max="12809" width="7.125" style="42" bestFit="1" customWidth="1"/>
    <col min="12810" max="12810" width="4.25" style="42" customWidth="1"/>
    <col min="12811" max="12811" width="7.125" style="42" bestFit="1" customWidth="1"/>
    <col min="12812" max="12812" width="3" style="42" customWidth="1"/>
    <col min="12813" max="12813" width="4.75" style="42" customWidth="1"/>
    <col min="12814" max="12814" width="7.125" style="42" bestFit="1" customWidth="1"/>
    <col min="12815" max="12815" width="2" style="42" bestFit="1" customWidth="1"/>
    <col min="12816" max="12816" width="7.125" style="42" bestFit="1" customWidth="1"/>
    <col min="12817" max="12817" width="4.75" style="42" customWidth="1"/>
    <col min="12818" max="12818" width="5.25" style="42" customWidth="1"/>
    <col min="12819" max="12819" width="7.125" style="42" bestFit="1" customWidth="1"/>
    <col min="12820" max="12820" width="4.375" style="42" customWidth="1"/>
    <col min="12821" max="12821" width="7.125" style="42" bestFit="1" customWidth="1"/>
    <col min="12822" max="12823" width="4.375" style="42" customWidth="1"/>
    <col min="12824" max="12824" width="4" style="42" customWidth="1"/>
    <col min="12825" max="12825" width="3.875" style="42" customWidth="1"/>
    <col min="12826" max="12826" width="7.625" style="42" bestFit="1" customWidth="1"/>
    <col min="12827" max="12827" width="4.375" style="42" customWidth="1"/>
    <col min="12828" max="13056" width="9.125" style="42"/>
    <col min="13057" max="13057" width="10.25" style="42" customWidth="1"/>
    <col min="13058" max="13058" width="3.75" style="42" customWidth="1"/>
    <col min="13059" max="13060" width="4.375" style="42" customWidth="1"/>
    <col min="13061" max="13061" width="7.125" style="42" bestFit="1" customWidth="1"/>
    <col min="13062" max="13062" width="4.375" style="42" customWidth="1"/>
    <col min="13063" max="13063" width="7.75" style="42" bestFit="1" customWidth="1"/>
    <col min="13064" max="13064" width="4.875" style="42" customWidth="1"/>
    <col min="13065" max="13065" width="7.125" style="42" bestFit="1" customWidth="1"/>
    <col min="13066" max="13066" width="4.25" style="42" customWidth="1"/>
    <col min="13067" max="13067" width="7.125" style="42" bestFit="1" customWidth="1"/>
    <col min="13068" max="13068" width="3" style="42" customWidth="1"/>
    <col min="13069" max="13069" width="4.75" style="42" customWidth="1"/>
    <col min="13070" max="13070" width="7.125" style="42" bestFit="1" customWidth="1"/>
    <col min="13071" max="13071" width="2" style="42" bestFit="1" customWidth="1"/>
    <col min="13072" max="13072" width="7.125" style="42" bestFit="1" customWidth="1"/>
    <col min="13073" max="13073" width="4.75" style="42" customWidth="1"/>
    <col min="13074" max="13074" width="5.25" style="42" customWidth="1"/>
    <col min="13075" max="13075" width="7.125" style="42" bestFit="1" customWidth="1"/>
    <col min="13076" max="13076" width="4.375" style="42" customWidth="1"/>
    <col min="13077" max="13077" width="7.125" style="42" bestFit="1" customWidth="1"/>
    <col min="13078" max="13079" width="4.375" style="42" customWidth="1"/>
    <col min="13080" max="13080" width="4" style="42" customWidth="1"/>
    <col min="13081" max="13081" width="3.875" style="42" customWidth="1"/>
    <col min="13082" max="13082" width="7.625" style="42" bestFit="1" customWidth="1"/>
    <col min="13083" max="13083" width="4.375" style="42" customWidth="1"/>
    <col min="13084" max="13312" width="9.125" style="42"/>
    <col min="13313" max="13313" width="10.25" style="42" customWidth="1"/>
    <col min="13314" max="13314" width="3.75" style="42" customWidth="1"/>
    <col min="13315" max="13316" width="4.375" style="42" customWidth="1"/>
    <col min="13317" max="13317" width="7.125" style="42" bestFit="1" customWidth="1"/>
    <col min="13318" max="13318" width="4.375" style="42" customWidth="1"/>
    <col min="13319" max="13319" width="7.75" style="42" bestFit="1" customWidth="1"/>
    <col min="13320" max="13320" width="4.875" style="42" customWidth="1"/>
    <col min="13321" max="13321" width="7.125" style="42" bestFit="1" customWidth="1"/>
    <col min="13322" max="13322" width="4.25" style="42" customWidth="1"/>
    <col min="13323" max="13323" width="7.125" style="42" bestFit="1" customWidth="1"/>
    <col min="13324" max="13324" width="3" style="42" customWidth="1"/>
    <col min="13325" max="13325" width="4.75" style="42" customWidth="1"/>
    <col min="13326" max="13326" width="7.125" style="42" bestFit="1" customWidth="1"/>
    <col min="13327" max="13327" width="2" style="42" bestFit="1" customWidth="1"/>
    <col min="13328" max="13328" width="7.125" style="42" bestFit="1" customWidth="1"/>
    <col min="13329" max="13329" width="4.75" style="42" customWidth="1"/>
    <col min="13330" max="13330" width="5.25" style="42" customWidth="1"/>
    <col min="13331" max="13331" width="7.125" style="42" bestFit="1" customWidth="1"/>
    <col min="13332" max="13332" width="4.375" style="42" customWidth="1"/>
    <col min="13333" max="13333" width="7.125" style="42" bestFit="1" customWidth="1"/>
    <col min="13334" max="13335" width="4.375" style="42" customWidth="1"/>
    <col min="13336" max="13336" width="4" style="42" customWidth="1"/>
    <col min="13337" max="13337" width="3.875" style="42" customWidth="1"/>
    <col min="13338" max="13338" width="7.625" style="42" bestFit="1" customWidth="1"/>
    <col min="13339" max="13339" width="4.375" style="42" customWidth="1"/>
    <col min="13340" max="13568" width="9.125" style="42"/>
    <col min="13569" max="13569" width="10.25" style="42" customWidth="1"/>
    <col min="13570" max="13570" width="3.75" style="42" customWidth="1"/>
    <col min="13571" max="13572" width="4.375" style="42" customWidth="1"/>
    <col min="13573" max="13573" width="7.125" style="42" bestFit="1" customWidth="1"/>
    <col min="13574" max="13574" width="4.375" style="42" customWidth="1"/>
    <col min="13575" max="13575" width="7.75" style="42" bestFit="1" customWidth="1"/>
    <col min="13576" max="13576" width="4.875" style="42" customWidth="1"/>
    <col min="13577" max="13577" width="7.125" style="42" bestFit="1" customWidth="1"/>
    <col min="13578" max="13578" width="4.25" style="42" customWidth="1"/>
    <col min="13579" max="13579" width="7.125" style="42" bestFit="1" customWidth="1"/>
    <col min="13580" max="13580" width="3" style="42" customWidth="1"/>
    <col min="13581" max="13581" width="4.75" style="42" customWidth="1"/>
    <col min="13582" max="13582" width="7.125" style="42" bestFit="1" customWidth="1"/>
    <col min="13583" max="13583" width="2" style="42" bestFit="1" customWidth="1"/>
    <col min="13584" max="13584" width="7.125" style="42" bestFit="1" customWidth="1"/>
    <col min="13585" max="13585" width="4.75" style="42" customWidth="1"/>
    <col min="13586" max="13586" width="5.25" style="42" customWidth="1"/>
    <col min="13587" max="13587" width="7.125" style="42" bestFit="1" customWidth="1"/>
    <col min="13588" max="13588" width="4.375" style="42" customWidth="1"/>
    <col min="13589" max="13589" width="7.125" style="42" bestFit="1" customWidth="1"/>
    <col min="13590" max="13591" width="4.375" style="42" customWidth="1"/>
    <col min="13592" max="13592" width="4" style="42" customWidth="1"/>
    <col min="13593" max="13593" width="3.875" style="42" customWidth="1"/>
    <col min="13594" max="13594" width="7.625" style="42" bestFit="1" customWidth="1"/>
    <col min="13595" max="13595" width="4.375" style="42" customWidth="1"/>
    <col min="13596" max="13824" width="9.125" style="42"/>
    <col min="13825" max="13825" width="10.25" style="42" customWidth="1"/>
    <col min="13826" max="13826" width="3.75" style="42" customWidth="1"/>
    <col min="13827" max="13828" width="4.375" style="42" customWidth="1"/>
    <col min="13829" max="13829" width="7.125" style="42" bestFit="1" customWidth="1"/>
    <col min="13830" max="13830" width="4.375" style="42" customWidth="1"/>
    <col min="13831" max="13831" width="7.75" style="42" bestFit="1" customWidth="1"/>
    <col min="13832" max="13832" width="4.875" style="42" customWidth="1"/>
    <col min="13833" max="13833" width="7.125" style="42" bestFit="1" customWidth="1"/>
    <col min="13834" max="13834" width="4.25" style="42" customWidth="1"/>
    <col min="13835" max="13835" width="7.125" style="42" bestFit="1" customWidth="1"/>
    <col min="13836" max="13836" width="3" style="42" customWidth="1"/>
    <col min="13837" max="13837" width="4.75" style="42" customWidth="1"/>
    <col min="13838" max="13838" width="7.125" style="42" bestFit="1" customWidth="1"/>
    <col min="13839" max="13839" width="2" style="42" bestFit="1" customWidth="1"/>
    <col min="13840" max="13840" width="7.125" style="42" bestFit="1" customWidth="1"/>
    <col min="13841" max="13841" width="4.75" style="42" customWidth="1"/>
    <col min="13842" max="13842" width="5.25" style="42" customWidth="1"/>
    <col min="13843" max="13843" width="7.125" style="42" bestFit="1" customWidth="1"/>
    <col min="13844" max="13844" width="4.375" style="42" customWidth="1"/>
    <col min="13845" max="13845" width="7.125" style="42" bestFit="1" customWidth="1"/>
    <col min="13846" max="13847" width="4.375" style="42" customWidth="1"/>
    <col min="13848" max="13848" width="4" style="42" customWidth="1"/>
    <col min="13849" max="13849" width="3.875" style="42" customWidth="1"/>
    <col min="13850" max="13850" width="7.625" style="42" bestFit="1" customWidth="1"/>
    <col min="13851" max="13851" width="4.375" style="42" customWidth="1"/>
    <col min="13852" max="14080" width="9.125" style="42"/>
    <col min="14081" max="14081" width="10.25" style="42" customWidth="1"/>
    <col min="14082" max="14082" width="3.75" style="42" customWidth="1"/>
    <col min="14083" max="14084" width="4.375" style="42" customWidth="1"/>
    <col min="14085" max="14085" width="7.125" style="42" bestFit="1" customWidth="1"/>
    <col min="14086" max="14086" width="4.375" style="42" customWidth="1"/>
    <col min="14087" max="14087" width="7.75" style="42" bestFit="1" customWidth="1"/>
    <col min="14088" max="14088" width="4.875" style="42" customWidth="1"/>
    <col min="14089" max="14089" width="7.125" style="42" bestFit="1" customWidth="1"/>
    <col min="14090" max="14090" width="4.25" style="42" customWidth="1"/>
    <col min="14091" max="14091" width="7.125" style="42" bestFit="1" customWidth="1"/>
    <col min="14092" max="14092" width="3" style="42" customWidth="1"/>
    <col min="14093" max="14093" width="4.75" style="42" customWidth="1"/>
    <col min="14094" max="14094" width="7.125" style="42" bestFit="1" customWidth="1"/>
    <col min="14095" max="14095" width="2" style="42" bestFit="1" customWidth="1"/>
    <col min="14096" max="14096" width="7.125" style="42" bestFit="1" customWidth="1"/>
    <col min="14097" max="14097" width="4.75" style="42" customWidth="1"/>
    <col min="14098" max="14098" width="5.25" style="42" customWidth="1"/>
    <col min="14099" max="14099" width="7.125" style="42" bestFit="1" customWidth="1"/>
    <col min="14100" max="14100" width="4.375" style="42" customWidth="1"/>
    <col min="14101" max="14101" width="7.125" style="42" bestFit="1" customWidth="1"/>
    <col min="14102" max="14103" width="4.375" style="42" customWidth="1"/>
    <col min="14104" max="14104" width="4" style="42" customWidth="1"/>
    <col min="14105" max="14105" width="3.875" style="42" customWidth="1"/>
    <col min="14106" max="14106" width="7.625" style="42" bestFit="1" customWidth="1"/>
    <col min="14107" max="14107" width="4.375" style="42" customWidth="1"/>
    <col min="14108" max="14336" width="9.125" style="42"/>
    <col min="14337" max="14337" width="10.25" style="42" customWidth="1"/>
    <col min="14338" max="14338" width="3.75" style="42" customWidth="1"/>
    <col min="14339" max="14340" width="4.375" style="42" customWidth="1"/>
    <col min="14341" max="14341" width="7.125" style="42" bestFit="1" customWidth="1"/>
    <col min="14342" max="14342" width="4.375" style="42" customWidth="1"/>
    <col min="14343" max="14343" width="7.75" style="42" bestFit="1" customWidth="1"/>
    <col min="14344" max="14344" width="4.875" style="42" customWidth="1"/>
    <col min="14345" max="14345" width="7.125" style="42" bestFit="1" customWidth="1"/>
    <col min="14346" max="14346" width="4.25" style="42" customWidth="1"/>
    <col min="14347" max="14347" width="7.125" style="42" bestFit="1" customWidth="1"/>
    <col min="14348" max="14348" width="3" style="42" customWidth="1"/>
    <col min="14349" max="14349" width="4.75" style="42" customWidth="1"/>
    <col min="14350" max="14350" width="7.125" style="42" bestFit="1" customWidth="1"/>
    <col min="14351" max="14351" width="2" style="42" bestFit="1" customWidth="1"/>
    <col min="14352" max="14352" width="7.125" style="42" bestFit="1" customWidth="1"/>
    <col min="14353" max="14353" width="4.75" style="42" customWidth="1"/>
    <col min="14354" max="14354" width="5.25" style="42" customWidth="1"/>
    <col min="14355" max="14355" width="7.125" style="42" bestFit="1" customWidth="1"/>
    <col min="14356" max="14356" width="4.375" style="42" customWidth="1"/>
    <col min="14357" max="14357" width="7.125" style="42" bestFit="1" customWidth="1"/>
    <col min="14358" max="14359" width="4.375" style="42" customWidth="1"/>
    <col min="14360" max="14360" width="4" style="42" customWidth="1"/>
    <col min="14361" max="14361" width="3.875" style="42" customWidth="1"/>
    <col min="14362" max="14362" width="7.625" style="42" bestFit="1" customWidth="1"/>
    <col min="14363" max="14363" width="4.375" style="42" customWidth="1"/>
    <col min="14364" max="14592" width="9.125" style="42"/>
    <col min="14593" max="14593" width="10.25" style="42" customWidth="1"/>
    <col min="14594" max="14594" width="3.75" style="42" customWidth="1"/>
    <col min="14595" max="14596" width="4.375" style="42" customWidth="1"/>
    <col min="14597" max="14597" width="7.125" style="42" bestFit="1" customWidth="1"/>
    <col min="14598" max="14598" width="4.375" style="42" customWidth="1"/>
    <col min="14599" max="14599" width="7.75" style="42" bestFit="1" customWidth="1"/>
    <col min="14600" max="14600" width="4.875" style="42" customWidth="1"/>
    <col min="14601" max="14601" width="7.125" style="42" bestFit="1" customWidth="1"/>
    <col min="14602" max="14602" width="4.25" style="42" customWidth="1"/>
    <col min="14603" max="14603" width="7.125" style="42" bestFit="1" customWidth="1"/>
    <col min="14604" max="14604" width="3" style="42" customWidth="1"/>
    <col min="14605" max="14605" width="4.75" style="42" customWidth="1"/>
    <col min="14606" max="14606" width="7.125" style="42" bestFit="1" customWidth="1"/>
    <col min="14607" max="14607" width="2" style="42" bestFit="1" customWidth="1"/>
    <col min="14608" max="14608" width="7.125" style="42" bestFit="1" customWidth="1"/>
    <col min="14609" max="14609" width="4.75" style="42" customWidth="1"/>
    <col min="14610" max="14610" width="5.25" style="42" customWidth="1"/>
    <col min="14611" max="14611" width="7.125" style="42" bestFit="1" customWidth="1"/>
    <col min="14612" max="14612" width="4.375" style="42" customWidth="1"/>
    <col min="14613" max="14613" width="7.125" style="42" bestFit="1" customWidth="1"/>
    <col min="14614" max="14615" width="4.375" style="42" customWidth="1"/>
    <col min="14616" max="14616" width="4" style="42" customWidth="1"/>
    <col min="14617" max="14617" width="3.875" style="42" customWidth="1"/>
    <col min="14618" max="14618" width="7.625" style="42" bestFit="1" customWidth="1"/>
    <col min="14619" max="14619" width="4.375" style="42" customWidth="1"/>
    <col min="14620" max="14848" width="9.125" style="42"/>
    <col min="14849" max="14849" width="10.25" style="42" customWidth="1"/>
    <col min="14850" max="14850" width="3.75" style="42" customWidth="1"/>
    <col min="14851" max="14852" width="4.375" style="42" customWidth="1"/>
    <col min="14853" max="14853" width="7.125" style="42" bestFit="1" customWidth="1"/>
    <col min="14854" max="14854" width="4.375" style="42" customWidth="1"/>
    <col min="14855" max="14855" width="7.75" style="42" bestFit="1" customWidth="1"/>
    <col min="14856" max="14856" width="4.875" style="42" customWidth="1"/>
    <col min="14857" max="14857" width="7.125" style="42" bestFit="1" customWidth="1"/>
    <col min="14858" max="14858" width="4.25" style="42" customWidth="1"/>
    <col min="14859" max="14859" width="7.125" style="42" bestFit="1" customWidth="1"/>
    <col min="14860" max="14860" width="3" style="42" customWidth="1"/>
    <col min="14861" max="14861" width="4.75" style="42" customWidth="1"/>
    <col min="14862" max="14862" width="7.125" style="42" bestFit="1" customWidth="1"/>
    <col min="14863" max="14863" width="2" style="42" bestFit="1" customWidth="1"/>
    <col min="14864" max="14864" width="7.125" style="42" bestFit="1" customWidth="1"/>
    <col min="14865" max="14865" width="4.75" style="42" customWidth="1"/>
    <col min="14866" max="14866" width="5.25" style="42" customWidth="1"/>
    <col min="14867" max="14867" width="7.125" style="42" bestFit="1" customWidth="1"/>
    <col min="14868" max="14868" width="4.375" style="42" customWidth="1"/>
    <col min="14869" max="14869" width="7.125" style="42" bestFit="1" customWidth="1"/>
    <col min="14870" max="14871" width="4.375" style="42" customWidth="1"/>
    <col min="14872" max="14872" width="4" style="42" customWidth="1"/>
    <col min="14873" max="14873" width="3.875" style="42" customWidth="1"/>
    <col min="14874" max="14874" width="7.625" style="42" bestFit="1" customWidth="1"/>
    <col min="14875" max="14875" width="4.375" style="42" customWidth="1"/>
    <col min="14876" max="15104" width="9.125" style="42"/>
    <col min="15105" max="15105" width="10.25" style="42" customWidth="1"/>
    <col min="15106" max="15106" width="3.75" style="42" customWidth="1"/>
    <col min="15107" max="15108" width="4.375" style="42" customWidth="1"/>
    <col min="15109" max="15109" width="7.125" style="42" bestFit="1" customWidth="1"/>
    <col min="15110" max="15110" width="4.375" style="42" customWidth="1"/>
    <col min="15111" max="15111" width="7.75" style="42" bestFit="1" customWidth="1"/>
    <col min="15112" max="15112" width="4.875" style="42" customWidth="1"/>
    <col min="15113" max="15113" width="7.125" style="42" bestFit="1" customWidth="1"/>
    <col min="15114" max="15114" width="4.25" style="42" customWidth="1"/>
    <col min="15115" max="15115" width="7.125" style="42" bestFit="1" customWidth="1"/>
    <col min="15116" max="15116" width="3" style="42" customWidth="1"/>
    <col min="15117" max="15117" width="4.75" style="42" customWidth="1"/>
    <col min="15118" max="15118" width="7.125" style="42" bestFit="1" customWidth="1"/>
    <col min="15119" max="15119" width="2" style="42" bestFit="1" customWidth="1"/>
    <col min="15120" max="15120" width="7.125" style="42" bestFit="1" customWidth="1"/>
    <col min="15121" max="15121" width="4.75" style="42" customWidth="1"/>
    <col min="15122" max="15122" width="5.25" style="42" customWidth="1"/>
    <col min="15123" max="15123" width="7.125" style="42" bestFit="1" customWidth="1"/>
    <col min="15124" max="15124" width="4.375" style="42" customWidth="1"/>
    <col min="15125" max="15125" width="7.125" style="42" bestFit="1" customWidth="1"/>
    <col min="15126" max="15127" width="4.375" style="42" customWidth="1"/>
    <col min="15128" max="15128" width="4" style="42" customWidth="1"/>
    <col min="15129" max="15129" width="3.875" style="42" customWidth="1"/>
    <col min="15130" max="15130" width="7.625" style="42" bestFit="1" customWidth="1"/>
    <col min="15131" max="15131" width="4.375" style="42" customWidth="1"/>
    <col min="15132" max="15360" width="9.125" style="42"/>
    <col min="15361" max="15361" width="10.25" style="42" customWidth="1"/>
    <col min="15362" max="15362" width="3.75" style="42" customWidth="1"/>
    <col min="15363" max="15364" width="4.375" style="42" customWidth="1"/>
    <col min="15365" max="15365" width="7.125" style="42" bestFit="1" customWidth="1"/>
    <col min="15366" max="15366" width="4.375" style="42" customWidth="1"/>
    <col min="15367" max="15367" width="7.75" style="42" bestFit="1" customWidth="1"/>
    <col min="15368" max="15368" width="4.875" style="42" customWidth="1"/>
    <col min="15369" max="15369" width="7.125" style="42" bestFit="1" customWidth="1"/>
    <col min="15370" max="15370" width="4.25" style="42" customWidth="1"/>
    <col min="15371" max="15371" width="7.125" style="42" bestFit="1" customWidth="1"/>
    <col min="15372" max="15372" width="3" style="42" customWidth="1"/>
    <col min="15373" max="15373" width="4.75" style="42" customWidth="1"/>
    <col min="15374" max="15374" width="7.125" style="42" bestFit="1" customWidth="1"/>
    <col min="15375" max="15375" width="2" style="42" bestFit="1" customWidth="1"/>
    <col min="15376" max="15376" width="7.125" style="42" bestFit="1" customWidth="1"/>
    <col min="15377" max="15377" width="4.75" style="42" customWidth="1"/>
    <col min="15378" max="15378" width="5.25" style="42" customWidth="1"/>
    <col min="15379" max="15379" width="7.125" style="42" bestFit="1" customWidth="1"/>
    <col min="15380" max="15380" width="4.375" style="42" customWidth="1"/>
    <col min="15381" max="15381" width="7.125" style="42" bestFit="1" customWidth="1"/>
    <col min="15382" max="15383" width="4.375" style="42" customWidth="1"/>
    <col min="15384" max="15384" width="4" style="42" customWidth="1"/>
    <col min="15385" max="15385" width="3.875" style="42" customWidth="1"/>
    <col min="15386" max="15386" width="7.625" style="42" bestFit="1" customWidth="1"/>
    <col min="15387" max="15387" width="4.375" style="42" customWidth="1"/>
    <col min="15388" max="15616" width="9.125" style="42"/>
    <col min="15617" max="15617" width="10.25" style="42" customWidth="1"/>
    <col min="15618" max="15618" width="3.75" style="42" customWidth="1"/>
    <col min="15619" max="15620" width="4.375" style="42" customWidth="1"/>
    <col min="15621" max="15621" width="7.125" style="42" bestFit="1" customWidth="1"/>
    <col min="15622" max="15622" width="4.375" style="42" customWidth="1"/>
    <col min="15623" max="15623" width="7.75" style="42" bestFit="1" customWidth="1"/>
    <col min="15624" max="15624" width="4.875" style="42" customWidth="1"/>
    <col min="15625" max="15625" width="7.125" style="42" bestFit="1" customWidth="1"/>
    <col min="15626" max="15626" width="4.25" style="42" customWidth="1"/>
    <col min="15627" max="15627" width="7.125" style="42" bestFit="1" customWidth="1"/>
    <col min="15628" max="15628" width="3" style="42" customWidth="1"/>
    <col min="15629" max="15629" width="4.75" style="42" customWidth="1"/>
    <col min="15630" max="15630" width="7.125" style="42" bestFit="1" customWidth="1"/>
    <col min="15631" max="15631" width="2" style="42" bestFit="1" customWidth="1"/>
    <col min="15632" max="15632" width="7.125" style="42" bestFit="1" customWidth="1"/>
    <col min="15633" max="15633" width="4.75" style="42" customWidth="1"/>
    <col min="15634" max="15634" width="5.25" style="42" customWidth="1"/>
    <col min="15635" max="15635" width="7.125" style="42" bestFit="1" customWidth="1"/>
    <col min="15636" max="15636" width="4.375" style="42" customWidth="1"/>
    <col min="15637" max="15637" width="7.125" style="42" bestFit="1" customWidth="1"/>
    <col min="15638" max="15639" width="4.375" style="42" customWidth="1"/>
    <col min="15640" max="15640" width="4" style="42" customWidth="1"/>
    <col min="15641" max="15641" width="3.875" style="42" customWidth="1"/>
    <col min="15642" max="15642" width="7.625" style="42" bestFit="1" customWidth="1"/>
    <col min="15643" max="15643" width="4.375" style="42" customWidth="1"/>
    <col min="15644" max="15872" width="9.125" style="42"/>
    <col min="15873" max="15873" width="10.25" style="42" customWidth="1"/>
    <col min="15874" max="15874" width="3.75" style="42" customWidth="1"/>
    <col min="15875" max="15876" width="4.375" style="42" customWidth="1"/>
    <col min="15877" max="15877" width="7.125" style="42" bestFit="1" customWidth="1"/>
    <col min="15878" max="15878" width="4.375" style="42" customWidth="1"/>
    <col min="15879" max="15879" width="7.75" style="42" bestFit="1" customWidth="1"/>
    <col min="15880" max="15880" width="4.875" style="42" customWidth="1"/>
    <col min="15881" max="15881" width="7.125" style="42" bestFit="1" customWidth="1"/>
    <col min="15882" max="15882" width="4.25" style="42" customWidth="1"/>
    <col min="15883" max="15883" width="7.125" style="42" bestFit="1" customWidth="1"/>
    <col min="15884" max="15884" width="3" style="42" customWidth="1"/>
    <col min="15885" max="15885" width="4.75" style="42" customWidth="1"/>
    <col min="15886" max="15886" width="7.125" style="42" bestFit="1" customWidth="1"/>
    <col min="15887" max="15887" width="2" style="42" bestFit="1" customWidth="1"/>
    <col min="15888" max="15888" width="7.125" style="42" bestFit="1" customWidth="1"/>
    <col min="15889" max="15889" width="4.75" style="42" customWidth="1"/>
    <col min="15890" max="15890" width="5.25" style="42" customWidth="1"/>
    <col min="15891" max="15891" width="7.125" style="42" bestFit="1" customWidth="1"/>
    <col min="15892" max="15892" width="4.375" style="42" customWidth="1"/>
    <col min="15893" max="15893" width="7.125" style="42" bestFit="1" customWidth="1"/>
    <col min="15894" max="15895" width="4.375" style="42" customWidth="1"/>
    <col min="15896" max="15896" width="4" style="42" customWidth="1"/>
    <col min="15897" max="15897" width="3.875" style="42" customWidth="1"/>
    <col min="15898" max="15898" width="7.625" style="42" bestFit="1" customWidth="1"/>
    <col min="15899" max="15899" width="4.375" style="42" customWidth="1"/>
    <col min="15900" max="16128" width="9.125" style="42"/>
    <col min="16129" max="16129" width="10.25" style="42" customWidth="1"/>
    <col min="16130" max="16130" width="3.75" style="42" customWidth="1"/>
    <col min="16131" max="16132" width="4.375" style="42" customWidth="1"/>
    <col min="16133" max="16133" width="7.125" style="42" bestFit="1" customWidth="1"/>
    <col min="16134" max="16134" width="4.375" style="42" customWidth="1"/>
    <col min="16135" max="16135" width="7.75" style="42" bestFit="1" customWidth="1"/>
    <col min="16136" max="16136" width="4.875" style="42" customWidth="1"/>
    <col min="16137" max="16137" width="7.125" style="42" bestFit="1" customWidth="1"/>
    <col min="16138" max="16138" width="4.25" style="42" customWidth="1"/>
    <col min="16139" max="16139" width="7.125" style="42" bestFit="1" customWidth="1"/>
    <col min="16140" max="16140" width="3" style="42" customWidth="1"/>
    <col min="16141" max="16141" width="4.75" style="42" customWidth="1"/>
    <col min="16142" max="16142" width="7.125" style="42" bestFit="1" customWidth="1"/>
    <col min="16143" max="16143" width="2" style="42" bestFit="1" customWidth="1"/>
    <col min="16144" max="16144" width="7.125" style="42" bestFit="1" customWidth="1"/>
    <col min="16145" max="16145" width="4.75" style="42" customWidth="1"/>
    <col min="16146" max="16146" width="5.25" style="42" customWidth="1"/>
    <col min="16147" max="16147" width="7.125" style="42" bestFit="1" customWidth="1"/>
    <col min="16148" max="16148" width="4.375" style="42" customWidth="1"/>
    <col min="16149" max="16149" width="7.125" style="42" bestFit="1" customWidth="1"/>
    <col min="16150" max="16151" width="4.375" style="42" customWidth="1"/>
    <col min="16152" max="16152" width="4" style="42" customWidth="1"/>
    <col min="16153" max="16153" width="3.875" style="42" customWidth="1"/>
    <col min="16154" max="16154" width="7.625" style="42" bestFit="1" customWidth="1"/>
    <col min="16155" max="16155" width="4.375" style="42" customWidth="1"/>
    <col min="16156" max="16384" width="9.125" style="42"/>
  </cols>
  <sheetData>
    <row r="3" spans="1:27" ht="13.5" thickBot="1"/>
    <row r="4" spans="1:27" ht="20.25">
      <c r="A4" s="293" t="s">
        <v>112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5"/>
    </row>
    <row r="5" spans="1:27" ht="15.75" thickBot="1">
      <c r="A5" s="296"/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8"/>
    </row>
    <row r="6" spans="1:27">
      <c r="A6" s="43"/>
      <c r="B6" s="44"/>
      <c r="C6" s="44"/>
      <c r="D6" s="44"/>
      <c r="E6" s="44"/>
      <c r="F6" s="45"/>
      <c r="G6" s="45"/>
      <c r="H6" s="45"/>
      <c r="I6" s="45"/>
      <c r="J6" s="45"/>
      <c r="K6" s="45"/>
      <c r="L6" s="45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6"/>
    </row>
    <row r="7" spans="1:27">
      <c r="A7" s="47" t="s">
        <v>113</v>
      </c>
      <c r="B7" s="54" t="s">
        <v>114</v>
      </c>
      <c r="C7" s="48"/>
      <c r="D7" s="49"/>
      <c r="E7" s="49"/>
      <c r="F7" s="50"/>
      <c r="G7" s="51">
        <v>3.7999999999999999E-2</v>
      </c>
      <c r="H7" s="50"/>
      <c r="I7" s="50"/>
      <c r="J7" s="50"/>
      <c r="K7" s="49"/>
      <c r="L7" s="50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52"/>
    </row>
    <row r="8" spans="1:27">
      <c r="A8" s="47" t="s">
        <v>115</v>
      </c>
      <c r="B8" s="54" t="s">
        <v>116</v>
      </c>
      <c r="C8" s="48"/>
      <c r="D8" s="49"/>
      <c r="E8" s="49"/>
      <c r="F8" s="50"/>
      <c r="G8" s="51">
        <v>3.2000000000000002E-3</v>
      </c>
      <c r="H8" s="50"/>
      <c r="I8" s="50"/>
      <c r="J8" s="50"/>
      <c r="K8" s="49"/>
      <c r="L8" s="50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52"/>
    </row>
    <row r="9" spans="1:27">
      <c r="A9" s="47" t="s">
        <v>117</v>
      </c>
      <c r="B9" s="54" t="s">
        <v>118</v>
      </c>
      <c r="C9" s="48"/>
      <c r="D9" s="49"/>
      <c r="E9" s="49"/>
      <c r="F9" s="50"/>
      <c r="G9" s="51">
        <v>5.0000000000000001E-3</v>
      </c>
      <c r="H9" s="50"/>
      <c r="I9" s="50"/>
      <c r="J9" s="50"/>
      <c r="K9" s="49"/>
      <c r="L9" s="50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52"/>
    </row>
    <row r="10" spans="1:27">
      <c r="A10" s="47" t="s">
        <v>119</v>
      </c>
      <c r="B10" s="54" t="s">
        <v>120</v>
      </c>
      <c r="C10" s="48"/>
      <c r="D10" s="49"/>
      <c r="E10" s="49"/>
      <c r="F10" s="50"/>
      <c r="G10" s="51">
        <v>1.0200000000000001E-2</v>
      </c>
      <c r="H10" s="50"/>
      <c r="I10" s="50"/>
      <c r="J10" s="50"/>
      <c r="K10" s="49"/>
      <c r="L10" s="50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52"/>
    </row>
    <row r="11" spans="1:27">
      <c r="A11" s="47" t="s">
        <v>121</v>
      </c>
      <c r="B11" s="54" t="s">
        <v>122</v>
      </c>
      <c r="C11" s="48"/>
      <c r="D11" s="49"/>
      <c r="E11" s="49"/>
      <c r="F11" s="50"/>
      <c r="G11" s="51">
        <v>6.6400000000000001E-2</v>
      </c>
      <c r="H11" s="50"/>
      <c r="I11" s="50"/>
      <c r="J11" s="50"/>
      <c r="K11" s="49"/>
      <c r="L11" s="50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52"/>
    </row>
    <row r="12" spans="1:27">
      <c r="A12" s="47" t="s">
        <v>123</v>
      </c>
      <c r="B12" s="54" t="s">
        <v>124</v>
      </c>
      <c r="C12" s="48"/>
      <c r="D12" s="49"/>
      <c r="E12" s="49"/>
      <c r="F12" s="50"/>
      <c r="G12" s="51">
        <f>SUM(G13:G16)</f>
        <v>6.6500000000000004E-2</v>
      </c>
      <c r="H12" s="50"/>
      <c r="I12" s="50"/>
      <c r="J12" s="50"/>
      <c r="K12" s="49"/>
      <c r="L12" s="50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52"/>
    </row>
    <row r="13" spans="1:27">
      <c r="A13" s="53"/>
      <c r="B13" s="54"/>
      <c r="C13" s="55"/>
      <c r="D13" s="54"/>
      <c r="E13" s="54" t="s">
        <v>125</v>
      </c>
      <c r="F13" s="56"/>
      <c r="G13" s="57">
        <v>0.03</v>
      </c>
      <c r="H13" s="56"/>
      <c r="I13" s="56"/>
      <c r="J13" s="56"/>
      <c r="K13" s="54"/>
      <c r="L13" s="56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8"/>
    </row>
    <row r="14" spans="1:27">
      <c r="A14" s="53"/>
      <c r="B14" s="54"/>
      <c r="C14" s="55"/>
      <c r="D14" s="54"/>
      <c r="E14" s="54" t="s">
        <v>126</v>
      </c>
      <c r="F14" s="56"/>
      <c r="G14" s="57">
        <v>6.4999999999999997E-3</v>
      </c>
      <c r="H14" s="56"/>
      <c r="I14" s="56"/>
      <c r="J14" s="56"/>
      <c r="K14" s="54"/>
      <c r="L14" s="56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8"/>
    </row>
    <row r="15" spans="1:27">
      <c r="A15" s="53"/>
      <c r="B15" s="54"/>
      <c r="C15" s="55"/>
      <c r="D15" s="54"/>
      <c r="E15" s="54" t="s">
        <v>127</v>
      </c>
      <c r="F15" s="56"/>
      <c r="G15" s="57">
        <v>0.03</v>
      </c>
      <c r="H15" s="56"/>
      <c r="I15" s="56"/>
      <c r="J15" s="56"/>
      <c r="K15" s="54"/>
      <c r="L15" s="56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8"/>
    </row>
    <row r="16" spans="1:27">
      <c r="A16" s="53"/>
      <c r="B16" s="54"/>
      <c r="C16" s="55"/>
      <c r="D16" s="54"/>
      <c r="E16" s="54" t="s">
        <v>128</v>
      </c>
      <c r="F16" s="56"/>
      <c r="G16" s="57">
        <v>0</v>
      </c>
      <c r="H16" s="56"/>
      <c r="I16" s="56"/>
      <c r="J16" s="56"/>
      <c r="K16" s="54"/>
      <c r="L16" s="56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8"/>
    </row>
    <row r="17" spans="1:27">
      <c r="A17" s="47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52"/>
    </row>
    <row r="18" spans="1:27">
      <c r="A18" s="47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52"/>
    </row>
    <row r="19" spans="1:27">
      <c r="A19" s="47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52"/>
    </row>
    <row r="20" spans="1:27">
      <c r="A20" s="47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52"/>
    </row>
    <row r="21" spans="1:27">
      <c r="A21" s="47"/>
      <c r="B21" s="72" t="s">
        <v>129</v>
      </c>
      <c r="C21" s="299" t="s">
        <v>130</v>
      </c>
      <c r="D21" s="73" t="s">
        <v>131</v>
      </c>
      <c r="E21" s="74">
        <v>1</v>
      </c>
      <c r="F21" s="73" t="s">
        <v>132</v>
      </c>
      <c r="G21" s="74">
        <f>G7</f>
        <v>3.7999999999999999E-2</v>
      </c>
      <c r="H21" s="73" t="s">
        <v>132</v>
      </c>
      <c r="I21" s="74">
        <f>G8</f>
        <v>3.2000000000000002E-3</v>
      </c>
      <c r="J21" s="73" t="s">
        <v>132</v>
      </c>
      <c r="K21" s="74">
        <f>G9</f>
        <v>5.0000000000000001E-3</v>
      </c>
      <c r="L21" s="72" t="s">
        <v>133</v>
      </c>
      <c r="M21" s="72" t="s">
        <v>134</v>
      </c>
      <c r="N21" s="74">
        <v>1</v>
      </c>
      <c r="O21" s="72" t="s">
        <v>132</v>
      </c>
      <c r="P21" s="74">
        <f>G10</f>
        <v>1.0200000000000001E-2</v>
      </c>
      <c r="Q21" s="72" t="s">
        <v>133</v>
      </c>
      <c r="R21" s="72" t="s">
        <v>134</v>
      </c>
      <c r="S21" s="74">
        <v>1</v>
      </c>
      <c r="T21" s="72" t="s">
        <v>132</v>
      </c>
      <c r="U21" s="74">
        <f>G11</f>
        <v>6.6400000000000001E-2</v>
      </c>
      <c r="V21" s="72" t="s">
        <v>135</v>
      </c>
      <c r="W21" s="299" t="s">
        <v>136</v>
      </c>
      <c r="X21" s="300">
        <v>-1</v>
      </c>
      <c r="Y21" s="301" t="s">
        <v>137</v>
      </c>
      <c r="Z21" s="302">
        <f>ROUND((((E21+G21+I21+K21)*(N21+P21)*(S21+U21))/(N23-P23))-1,4)</f>
        <v>0.20730000000000001</v>
      </c>
      <c r="AA21" s="52"/>
    </row>
    <row r="22" spans="1:27">
      <c r="A22" s="47"/>
      <c r="B22" s="49"/>
      <c r="C22" s="299"/>
      <c r="D22" s="303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03"/>
      <c r="U22" s="303"/>
      <c r="V22" s="303"/>
      <c r="W22" s="299"/>
      <c r="X22" s="300"/>
      <c r="Y22" s="301"/>
      <c r="Z22" s="302"/>
      <c r="AA22" s="52"/>
    </row>
    <row r="23" spans="1:27">
      <c r="A23" s="75"/>
      <c r="B23" s="76"/>
      <c r="C23" s="299"/>
      <c r="D23" s="77"/>
      <c r="E23" s="77"/>
      <c r="F23" s="77"/>
      <c r="G23" s="77"/>
      <c r="H23" s="77"/>
      <c r="I23" s="77"/>
      <c r="J23" s="77"/>
      <c r="K23" s="78"/>
      <c r="L23" s="78"/>
      <c r="M23" s="77" t="s">
        <v>134</v>
      </c>
      <c r="N23" s="79">
        <v>1</v>
      </c>
      <c r="O23" s="78" t="s">
        <v>138</v>
      </c>
      <c r="P23" s="79">
        <f>G12</f>
        <v>6.6500000000000004E-2</v>
      </c>
      <c r="Q23" s="78" t="s">
        <v>139</v>
      </c>
      <c r="R23" s="78"/>
      <c r="S23" s="78"/>
      <c r="T23" s="78"/>
      <c r="U23" s="78"/>
      <c r="V23" s="78"/>
      <c r="W23" s="299"/>
      <c r="X23" s="300"/>
      <c r="Y23" s="301"/>
      <c r="Z23" s="302"/>
      <c r="AA23" s="59"/>
    </row>
    <row r="24" spans="1:27">
      <c r="A24" s="47"/>
      <c r="B24" s="49"/>
      <c r="C24" s="49"/>
      <c r="D24" s="49"/>
      <c r="E24" s="49"/>
      <c r="F24" s="50"/>
      <c r="G24" s="50"/>
      <c r="H24" s="50"/>
      <c r="I24" s="50"/>
      <c r="J24" s="50"/>
      <c r="K24" s="50"/>
      <c r="L24" s="50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52"/>
    </row>
    <row r="25" spans="1:27" ht="13.5" thickBot="1">
      <c r="A25" s="60" t="s">
        <v>140</v>
      </c>
      <c r="B25" s="61"/>
      <c r="C25" s="61"/>
      <c r="D25" s="61"/>
      <c r="E25" s="61"/>
      <c r="F25" s="62"/>
      <c r="G25" s="62"/>
      <c r="H25" s="62"/>
      <c r="I25" s="62"/>
      <c r="J25" s="62"/>
      <c r="K25" s="62"/>
      <c r="L25" s="62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3"/>
    </row>
    <row r="26" spans="1:27">
      <c r="A26" s="64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6"/>
    </row>
    <row r="27" spans="1:27">
      <c r="A27" s="260"/>
      <c r="B27" s="261"/>
      <c r="C27" s="261"/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  <c r="Z27" s="261"/>
      <c r="AA27" s="262"/>
    </row>
    <row r="28" spans="1:27">
      <c r="A28" s="260"/>
      <c r="B28" s="261"/>
      <c r="C28" s="261"/>
      <c r="D28" s="261"/>
      <c r="E28" s="261"/>
      <c r="F28" s="261"/>
      <c r="G28" s="261"/>
      <c r="H28" s="261"/>
      <c r="I28" s="261"/>
      <c r="J28" s="261"/>
      <c r="K28" s="261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  <c r="X28" s="261"/>
      <c r="Y28" s="261"/>
      <c r="Z28" s="261"/>
      <c r="AA28" s="262"/>
    </row>
    <row r="29" spans="1:27">
      <c r="A29" s="260"/>
      <c r="B29" s="261"/>
      <c r="C29" s="261"/>
      <c r="D29" s="261"/>
      <c r="E29" s="261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261"/>
      <c r="W29" s="261"/>
      <c r="X29" s="261"/>
      <c r="Y29" s="261"/>
      <c r="Z29" s="261"/>
      <c r="AA29" s="262"/>
    </row>
    <row r="30" spans="1:27">
      <c r="A30" s="260"/>
      <c r="B30" s="261"/>
      <c r="C30" s="261"/>
      <c r="D30" s="261" t="s">
        <v>318</v>
      </c>
      <c r="E30" s="261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2"/>
    </row>
    <row r="31" spans="1:27">
      <c r="A31" s="260"/>
      <c r="B31" s="261"/>
      <c r="C31" s="261"/>
      <c r="D31" s="263" t="s">
        <v>314</v>
      </c>
      <c r="E31" s="261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  <c r="W31" s="261"/>
      <c r="X31" s="261"/>
      <c r="Y31" s="261"/>
      <c r="Z31" s="261"/>
      <c r="AA31" s="262"/>
    </row>
    <row r="32" spans="1:27">
      <c r="A32" s="260"/>
      <c r="B32" s="261"/>
      <c r="C32" s="261"/>
      <c r="D32" s="263" t="s">
        <v>315</v>
      </c>
      <c r="E32" s="54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2"/>
    </row>
    <row r="33" spans="1:27">
      <c r="A33" s="260"/>
      <c r="B33" s="261"/>
      <c r="C33" s="261"/>
      <c r="D33" s="263" t="s">
        <v>316</v>
      </c>
      <c r="E33" s="54"/>
      <c r="F33" s="261"/>
      <c r="G33" s="261"/>
      <c r="H33" s="261"/>
      <c r="I33" s="261"/>
      <c r="J33" s="261"/>
      <c r="K33" s="261"/>
      <c r="L33" s="261"/>
      <c r="M33" s="261"/>
      <c r="N33" s="261"/>
      <c r="O33" s="261"/>
      <c r="P33" s="261"/>
      <c r="Q33" s="261"/>
      <c r="R33" s="261"/>
      <c r="S33" s="261"/>
      <c r="T33" s="261"/>
      <c r="U33" s="261"/>
      <c r="V33" s="261"/>
      <c r="W33" s="261"/>
      <c r="X33" s="261"/>
      <c r="Y33" s="261"/>
      <c r="Z33" s="261"/>
      <c r="AA33" s="262"/>
    </row>
    <row r="34" spans="1:27">
      <c r="A34" s="67"/>
      <c r="B34" s="68"/>
      <c r="C34" s="68"/>
      <c r="D34" s="263" t="s">
        <v>317</v>
      </c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9"/>
    </row>
    <row r="35" spans="1:27" ht="13.5" thickBot="1">
      <c r="A35" s="6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1"/>
    </row>
  </sheetData>
  <mergeCells count="8">
    <mergeCell ref="A4:AA4"/>
    <mergeCell ref="A5:AA5"/>
    <mergeCell ref="C21:C23"/>
    <mergeCell ref="W21:W23"/>
    <mergeCell ref="X21:X23"/>
    <mergeCell ref="Y21:Y23"/>
    <mergeCell ref="Z21:Z23"/>
    <mergeCell ref="D22:V22"/>
  </mergeCells>
  <dataValidations disablePrompts="1" count="1">
    <dataValidation type="list" allowBlank="1" showInputMessage="1" showErrorMessage="1" sqref="A5:AA5 WVI983052:WWI983052 WLM983052:WMM983052 WBQ983052:WCQ983052 VRU983052:VSU983052 VHY983052:VIY983052 UYC983052:UZC983052 UOG983052:UPG983052 UEK983052:UFK983052 TUO983052:TVO983052 TKS983052:TLS983052 TAW983052:TBW983052 SRA983052:SSA983052 SHE983052:SIE983052 RXI983052:RYI983052 RNM983052:ROM983052 RDQ983052:REQ983052 QTU983052:QUU983052 QJY983052:QKY983052 QAC983052:QBC983052 PQG983052:PRG983052 PGK983052:PHK983052 OWO983052:OXO983052 OMS983052:ONS983052 OCW983052:ODW983052 NTA983052:NUA983052 NJE983052:NKE983052 MZI983052:NAI983052 MPM983052:MQM983052 MFQ983052:MGQ983052 LVU983052:LWU983052 LLY983052:LMY983052 LCC983052:LDC983052 KSG983052:KTG983052 KIK983052:KJK983052 JYO983052:JZO983052 JOS983052:JPS983052 JEW983052:JFW983052 IVA983052:IWA983052 ILE983052:IME983052 IBI983052:ICI983052 HRM983052:HSM983052 HHQ983052:HIQ983052 GXU983052:GYU983052 GNY983052:GOY983052 GEC983052:GFC983052 FUG983052:FVG983052 FKK983052:FLK983052 FAO983052:FBO983052 EQS983052:ERS983052 EGW983052:EHW983052 DXA983052:DYA983052 DNE983052:DOE983052 DDI983052:DEI983052 CTM983052:CUM983052 CJQ983052:CKQ983052 BZU983052:CAU983052 BPY983052:BQY983052 BGC983052:BHC983052 AWG983052:AXG983052 AMK983052:ANK983052 ACO983052:ADO983052 SS983052:TS983052 IW983052:JW983052 A983052:AA983052 WVI917516:WWI917516 WLM917516:WMM917516 WBQ917516:WCQ917516 VRU917516:VSU917516 VHY917516:VIY917516 UYC917516:UZC917516 UOG917516:UPG917516 UEK917516:UFK917516 TUO917516:TVO917516 TKS917516:TLS917516 TAW917516:TBW917516 SRA917516:SSA917516 SHE917516:SIE917516 RXI917516:RYI917516 RNM917516:ROM917516 RDQ917516:REQ917516 QTU917516:QUU917516 QJY917516:QKY917516 QAC917516:QBC917516 PQG917516:PRG917516 PGK917516:PHK917516 OWO917516:OXO917516 OMS917516:ONS917516 OCW917516:ODW917516 NTA917516:NUA917516 NJE917516:NKE917516 MZI917516:NAI917516 MPM917516:MQM917516 MFQ917516:MGQ917516 LVU917516:LWU917516 LLY917516:LMY917516 LCC917516:LDC917516 KSG917516:KTG917516 KIK917516:KJK917516 JYO917516:JZO917516 JOS917516:JPS917516 JEW917516:JFW917516 IVA917516:IWA917516 ILE917516:IME917516 IBI917516:ICI917516 HRM917516:HSM917516 HHQ917516:HIQ917516 GXU917516:GYU917516 GNY917516:GOY917516 GEC917516:GFC917516 FUG917516:FVG917516 FKK917516:FLK917516 FAO917516:FBO917516 EQS917516:ERS917516 EGW917516:EHW917516 DXA917516:DYA917516 DNE917516:DOE917516 DDI917516:DEI917516 CTM917516:CUM917516 CJQ917516:CKQ917516 BZU917516:CAU917516 BPY917516:BQY917516 BGC917516:BHC917516 AWG917516:AXG917516 AMK917516:ANK917516 ACO917516:ADO917516 SS917516:TS917516 IW917516:JW917516 A917516:AA917516 WVI851980:WWI851980 WLM851980:WMM851980 WBQ851980:WCQ851980 VRU851980:VSU851980 VHY851980:VIY851980 UYC851980:UZC851980 UOG851980:UPG851980 UEK851980:UFK851980 TUO851980:TVO851980 TKS851980:TLS851980 TAW851980:TBW851980 SRA851980:SSA851980 SHE851980:SIE851980 RXI851980:RYI851980 RNM851980:ROM851980 RDQ851980:REQ851980 QTU851980:QUU851980 QJY851980:QKY851980 QAC851980:QBC851980 PQG851980:PRG851980 PGK851980:PHK851980 OWO851980:OXO851980 OMS851980:ONS851980 OCW851980:ODW851980 NTA851980:NUA851980 NJE851980:NKE851980 MZI851980:NAI851980 MPM851980:MQM851980 MFQ851980:MGQ851980 LVU851980:LWU851980 LLY851980:LMY851980 LCC851980:LDC851980 KSG851980:KTG851980 KIK851980:KJK851980 JYO851980:JZO851980 JOS851980:JPS851980 JEW851980:JFW851980 IVA851980:IWA851980 ILE851980:IME851980 IBI851980:ICI851980 HRM851980:HSM851980 HHQ851980:HIQ851980 GXU851980:GYU851980 GNY851980:GOY851980 GEC851980:GFC851980 FUG851980:FVG851980 FKK851980:FLK851980 FAO851980:FBO851980 EQS851980:ERS851980 EGW851980:EHW851980 DXA851980:DYA851980 DNE851980:DOE851980 DDI851980:DEI851980 CTM851980:CUM851980 CJQ851980:CKQ851980 BZU851980:CAU851980 BPY851980:BQY851980 BGC851980:BHC851980 AWG851980:AXG851980 AMK851980:ANK851980 ACO851980:ADO851980 SS851980:TS851980 IW851980:JW851980 A851980:AA851980 WVI786444:WWI786444 WLM786444:WMM786444 WBQ786444:WCQ786444 VRU786444:VSU786444 VHY786444:VIY786444 UYC786444:UZC786444 UOG786444:UPG786444 UEK786444:UFK786444 TUO786444:TVO786444 TKS786444:TLS786444 TAW786444:TBW786444 SRA786444:SSA786444 SHE786444:SIE786444 RXI786444:RYI786444 RNM786444:ROM786444 RDQ786444:REQ786444 QTU786444:QUU786444 QJY786444:QKY786444 QAC786444:QBC786444 PQG786444:PRG786444 PGK786444:PHK786444 OWO786444:OXO786444 OMS786444:ONS786444 OCW786444:ODW786444 NTA786444:NUA786444 NJE786444:NKE786444 MZI786444:NAI786444 MPM786444:MQM786444 MFQ786444:MGQ786444 LVU786444:LWU786444 LLY786444:LMY786444 LCC786444:LDC786444 KSG786444:KTG786444 KIK786444:KJK786444 JYO786444:JZO786444 JOS786444:JPS786444 JEW786444:JFW786444 IVA786444:IWA786444 ILE786444:IME786444 IBI786444:ICI786444 HRM786444:HSM786444 HHQ786444:HIQ786444 GXU786444:GYU786444 GNY786444:GOY786444 GEC786444:GFC786444 FUG786444:FVG786444 FKK786444:FLK786444 FAO786444:FBO786444 EQS786444:ERS786444 EGW786444:EHW786444 DXA786444:DYA786444 DNE786444:DOE786444 DDI786444:DEI786444 CTM786444:CUM786444 CJQ786444:CKQ786444 BZU786444:CAU786444 BPY786444:BQY786444 BGC786444:BHC786444 AWG786444:AXG786444 AMK786444:ANK786444 ACO786444:ADO786444 SS786444:TS786444 IW786444:JW786444 A786444:AA786444 WVI720908:WWI720908 WLM720908:WMM720908 WBQ720908:WCQ720908 VRU720908:VSU720908 VHY720908:VIY720908 UYC720908:UZC720908 UOG720908:UPG720908 UEK720908:UFK720908 TUO720908:TVO720908 TKS720908:TLS720908 TAW720908:TBW720908 SRA720908:SSA720908 SHE720908:SIE720908 RXI720908:RYI720908 RNM720908:ROM720908 RDQ720908:REQ720908 QTU720908:QUU720908 QJY720908:QKY720908 QAC720908:QBC720908 PQG720908:PRG720908 PGK720908:PHK720908 OWO720908:OXO720908 OMS720908:ONS720908 OCW720908:ODW720908 NTA720908:NUA720908 NJE720908:NKE720908 MZI720908:NAI720908 MPM720908:MQM720908 MFQ720908:MGQ720908 LVU720908:LWU720908 LLY720908:LMY720908 LCC720908:LDC720908 KSG720908:KTG720908 KIK720908:KJK720908 JYO720908:JZO720908 JOS720908:JPS720908 JEW720908:JFW720908 IVA720908:IWA720908 ILE720908:IME720908 IBI720908:ICI720908 HRM720908:HSM720908 HHQ720908:HIQ720908 GXU720908:GYU720908 GNY720908:GOY720908 GEC720908:GFC720908 FUG720908:FVG720908 FKK720908:FLK720908 FAO720908:FBO720908 EQS720908:ERS720908 EGW720908:EHW720908 DXA720908:DYA720908 DNE720908:DOE720908 DDI720908:DEI720908 CTM720908:CUM720908 CJQ720908:CKQ720908 BZU720908:CAU720908 BPY720908:BQY720908 BGC720908:BHC720908 AWG720908:AXG720908 AMK720908:ANK720908 ACO720908:ADO720908 SS720908:TS720908 IW720908:JW720908 A720908:AA720908 WVI655372:WWI655372 WLM655372:WMM655372 WBQ655372:WCQ655372 VRU655372:VSU655372 VHY655372:VIY655372 UYC655372:UZC655372 UOG655372:UPG655372 UEK655372:UFK655372 TUO655372:TVO655372 TKS655372:TLS655372 TAW655372:TBW655372 SRA655372:SSA655372 SHE655372:SIE655372 RXI655372:RYI655372 RNM655372:ROM655372 RDQ655372:REQ655372 QTU655372:QUU655372 QJY655372:QKY655372 QAC655372:QBC655372 PQG655372:PRG655372 PGK655372:PHK655372 OWO655372:OXO655372 OMS655372:ONS655372 OCW655372:ODW655372 NTA655372:NUA655372 NJE655372:NKE655372 MZI655372:NAI655372 MPM655372:MQM655372 MFQ655372:MGQ655372 LVU655372:LWU655372 LLY655372:LMY655372 LCC655372:LDC655372 KSG655372:KTG655372 KIK655372:KJK655372 JYO655372:JZO655372 JOS655372:JPS655372 JEW655372:JFW655372 IVA655372:IWA655372 ILE655372:IME655372 IBI655372:ICI655372 HRM655372:HSM655372 HHQ655372:HIQ655372 GXU655372:GYU655372 GNY655372:GOY655372 GEC655372:GFC655372 FUG655372:FVG655372 FKK655372:FLK655372 FAO655372:FBO655372 EQS655372:ERS655372 EGW655372:EHW655372 DXA655372:DYA655372 DNE655372:DOE655372 DDI655372:DEI655372 CTM655372:CUM655372 CJQ655372:CKQ655372 BZU655372:CAU655372 BPY655372:BQY655372 BGC655372:BHC655372 AWG655372:AXG655372 AMK655372:ANK655372 ACO655372:ADO655372 SS655372:TS655372 IW655372:JW655372 A655372:AA655372 WVI589836:WWI589836 WLM589836:WMM589836 WBQ589836:WCQ589836 VRU589836:VSU589836 VHY589836:VIY589836 UYC589836:UZC589836 UOG589836:UPG589836 UEK589836:UFK589836 TUO589836:TVO589836 TKS589836:TLS589836 TAW589836:TBW589836 SRA589836:SSA589836 SHE589836:SIE589836 RXI589836:RYI589836 RNM589836:ROM589836 RDQ589836:REQ589836 QTU589836:QUU589836 QJY589836:QKY589836 QAC589836:QBC589836 PQG589836:PRG589836 PGK589836:PHK589836 OWO589836:OXO589836 OMS589836:ONS589836 OCW589836:ODW589836 NTA589836:NUA589836 NJE589836:NKE589836 MZI589836:NAI589836 MPM589836:MQM589836 MFQ589836:MGQ589836 LVU589836:LWU589836 LLY589836:LMY589836 LCC589836:LDC589836 KSG589836:KTG589836 KIK589836:KJK589836 JYO589836:JZO589836 JOS589836:JPS589836 JEW589836:JFW589836 IVA589836:IWA589836 ILE589836:IME589836 IBI589836:ICI589836 HRM589836:HSM589836 HHQ589836:HIQ589836 GXU589836:GYU589836 GNY589836:GOY589836 GEC589836:GFC589836 FUG589836:FVG589836 FKK589836:FLK589836 FAO589836:FBO589836 EQS589836:ERS589836 EGW589836:EHW589836 DXA589836:DYA589836 DNE589836:DOE589836 DDI589836:DEI589836 CTM589836:CUM589836 CJQ589836:CKQ589836 BZU589836:CAU589836 BPY589836:BQY589836 BGC589836:BHC589836 AWG589836:AXG589836 AMK589836:ANK589836 ACO589836:ADO589836 SS589836:TS589836 IW589836:JW589836 A589836:AA589836 WVI524300:WWI524300 WLM524300:WMM524300 WBQ524300:WCQ524300 VRU524300:VSU524300 VHY524300:VIY524300 UYC524300:UZC524300 UOG524300:UPG524300 UEK524300:UFK524300 TUO524300:TVO524300 TKS524300:TLS524300 TAW524300:TBW524300 SRA524300:SSA524300 SHE524300:SIE524300 RXI524300:RYI524300 RNM524300:ROM524300 RDQ524300:REQ524300 QTU524300:QUU524300 QJY524300:QKY524300 QAC524300:QBC524300 PQG524300:PRG524300 PGK524300:PHK524300 OWO524300:OXO524300 OMS524300:ONS524300 OCW524300:ODW524300 NTA524300:NUA524300 NJE524300:NKE524300 MZI524300:NAI524300 MPM524300:MQM524300 MFQ524300:MGQ524300 LVU524300:LWU524300 LLY524300:LMY524300 LCC524300:LDC524300 KSG524300:KTG524300 KIK524300:KJK524300 JYO524300:JZO524300 JOS524300:JPS524300 JEW524300:JFW524300 IVA524300:IWA524300 ILE524300:IME524300 IBI524300:ICI524300 HRM524300:HSM524300 HHQ524300:HIQ524300 GXU524300:GYU524300 GNY524300:GOY524300 GEC524300:GFC524300 FUG524300:FVG524300 FKK524300:FLK524300 FAO524300:FBO524300 EQS524300:ERS524300 EGW524300:EHW524300 DXA524300:DYA524300 DNE524300:DOE524300 DDI524300:DEI524300 CTM524300:CUM524300 CJQ524300:CKQ524300 BZU524300:CAU524300 BPY524300:BQY524300 BGC524300:BHC524300 AWG524300:AXG524300 AMK524300:ANK524300 ACO524300:ADO524300 SS524300:TS524300 IW524300:JW524300 A524300:AA524300 WVI458764:WWI458764 WLM458764:WMM458764 WBQ458764:WCQ458764 VRU458764:VSU458764 VHY458764:VIY458764 UYC458764:UZC458764 UOG458764:UPG458764 UEK458764:UFK458764 TUO458764:TVO458764 TKS458764:TLS458764 TAW458764:TBW458764 SRA458764:SSA458764 SHE458764:SIE458764 RXI458764:RYI458764 RNM458764:ROM458764 RDQ458764:REQ458764 QTU458764:QUU458764 QJY458764:QKY458764 QAC458764:QBC458764 PQG458764:PRG458764 PGK458764:PHK458764 OWO458764:OXO458764 OMS458764:ONS458764 OCW458764:ODW458764 NTA458764:NUA458764 NJE458764:NKE458764 MZI458764:NAI458764 MPM458764:MQM458764 MFQ458764:MGQ458764 LVU458764:LWU458764 LLY458764:LMY458764 LCC458764:LDC458764 KSG458764:KTG458764 KIK458764:KJK458764 JYO458764:JZO458764 JOS458764:JPS458764 JEW458764:JFW458764 IVA458764:IWA458764 ILE458764:IME458764 IBI458764:ICI458764 HRM458764:HSM458764 HHQ458764:HIQ458764 GXU458764:GYU458764 GNY458764:GOY458764 GEC458764:GFC458764 FUG458764:FVG458764 FKK458764:FLK458764 FAO458764:FBO458764 EQS458764:ERS458764 EGW458764:EHW458764 DXA458764:DYA458764 DNE458764:DOE458764 DDI458764:DEI458764 CTM458764:CUM458764 CJQ458764:CKQ458764 BZU458764:CAU458764 BPY458764:BQY458764 BGC458764:BHC458764 AWG458764:AXG458764 AMK458764:ANK458764 ACO458764:ADO458764 SS458764:TS458764 IW458764:JW458764 A458764:AA458764 WVI393228:WWI393228 WLM393228:WMM393228 WBQ393228:WCQ393228 VRU393228:VSU393228 VHY393228:VIY393228 UYC393228:UZC393228 UOG393228:UPG393228 UEK393228:UFK393228 TUO393228:TVO393228 TKS393228:TLS393228 TAW393228:TBW393228 SRA393228:SSA393228 SHE393228:SIE393228 RXI393228:RYI393228 RNM393228:ROM393228 RDQ393228:REQ393228 QTU393228:QUU393228 QJY393228:QKY393228 QAC393228:QBC393228 PQG393228:PRG393228 PGK393228:PHK393228 OWO393228:OXO393228 OMS393228:ONS393228 OCW393228:ODW393228 NTA393228:NUA393228 NJE393228:NKE393228 MZI393228:NAI393228 MPM393228:MQM393228 MFQ393228:MGQ393228 LVU393228:LWU393228 LLY393228:LMY393228 LCC393228:LDC393228 KSG393228:KTG393228 KIK393228:KJK393228 JYO393228:JZO393228 JOS393228:JPS393228 JEW393228:JFW393228 IVA393228:IWA393228 ILE393228:IME393228 IBI393228:ICI393228 HRM393228:HSM393228 HHQ393228:HIQ393228 GXU393228:GYU393228 GNY393228:GOY393228 GEC393228:GFC393228 FUG393228:FVG393228 FKK393228:FLK393228 FAO393228:FBO393228 EQS393228:ERS393228 EGW393228:EHW393228 DXA393228:DYA393228 DNE393228:DOE393228 DDI393228:DEI393228 CTM393228:CUM393228 CJQ393228:CKQ393228 BZU393228:CAU393228 BPY393228:BQY393228 BGC393228:BHC393228 AWG393228:AXG393228 AMK393228:ANK393228 ACO393228:ADO393228 SS393228:TS393228 IW393228:JW393228 A393228:AA393228 WVI327692:WWI327692 WLM327692:WMM327692 WBQ327692:WCQ327692 VRU327692:VSU327692 VHY327692:VIY327692 UYC327692:UZC327692 UOG327692:UPG327692 UEK327692:UFK327692 TUO327692:TVO327692 TKS327692:TLS327692 TAW327692:TBW327692 SRA327692:SSA327692 SHE327692:SIE327692 RXI327692:RYI327692 RNM327692:ROM327692 RDQ327692:REQ327692 QTU327692:QUU327692 QJY327692:QKY327692 QAC327692:QBC327692 PQG327692:PRG327692 PGK327692:PHK327692 OWO327692:OXO327692 OMS327692:ONS327692 OCW327692:ODW327692 NTA327692:NUA327692 NJE327692:NKE327692 MZI327692:NAI327692 MPM327692:MQM327692 MFQ327692:MGQ327692 LVU327692:LWU327692 LLY327692:LMY327692 LCC327692:LDC327692 KSG327692:KTG327692 KIK327692:KJK327692 JYO327692:JZO327692 JOS327692:JPS327692 JEW327692:JFW327692 IVA327692:IWA327692 ILE327692:IME327692 IBI327692:ICI327692 HRM327692:HSM327692 HHQ327692:HIQ327692 GXU327692:GYU327692 GNY327692:GOY327692 GEC327692:GFC327692 FUG327692:FVG327692 FKK327692:FLK327692 FAO327692:FBO327692 EQS327692:ERS327692 EGW327692:EHW327692 DXA327692:DYA327692 DNE327692:DOE327692 DDI327692:DEI327692 CTM327692:CUM327692 CJQ327692:CKQ327692 BZU327692:CAU327692 BPY327692:BQY327692 BGC327692:BHC327692 AWG327692:AXG327692 AMK327692:ANK327692 ACO327692:ADO327692 SS327692:TS327692 IW327692:JW327692 A327692:AA327692 WVI262156:WWI262156 WLM262156:WMM262156 WBQ262156:WCQ262156 VRU262156:VSU262156 VHY262156:VIY262156 UYC262156:UZC262156 UOG262156:UPG262156 UEK262156:UFK262156 TUO262156:TVO262156 TKS262156:TLS262156 TAW262156:TBW262156 SRA262156:SSA262156 SHE262156:SIE262156 RXI262156:RYI262156 RNM262156:ROM262156 RDQ262156:REQ262156 QTU262156:QUU262156 QJY262156:QKY262156 QAC262156:QBC262156 PQG262156:PRG262156 PGK262156:PHK262156 OWO262156:OXO262156 OMS262156:ONS262156 OCW262156:ODW262156 NTA262156:NUA262156 NJE262156:NKE262156 MZI262156:NAI262156 MPM262156:MQM262156 MFQ262156:MGQ262156 LVU262156:LWU262156 LLY262156:LMY262156 LCC262156:LDC262156 KSG262156:KTG262156 KIK262156:KJK262156 JYO262156:JZO262156 JOS262156:JPS262156 JEW262156:JFW262156 IVA262156:IWA262156 ILE262156:IME262156 IBI262156:ICI262156 HRM262156:HSM262156 HHQ262156:HIQ262156 GXU262156:GYU262156 GNY262156:GOY262156 GEC262156:GFC262156 FUG262156:FVG262156 FKK262156:FLK262156 FAO262156:FBO262156 EQS262156:ERS262156 EGW262156:EHW262156 DXA262156:DYA262156 DNE262156:DOE262156 DDI262156:DEI262156 CTM262156:CUM262156 CJQ262156:CKQ262156 BZU262156:CAU262156 BPY262156:BQY262156 BGC262156:BHC262156 AWG262156:AXG262156 AMK262156:ANK262156 ACO262156:ADO262156 SS262156:TS262156 IW262156:JW262156 A262156:AA262156 WVI196620:WWI196620 WLM196620:WMM196620 WBQ196620:WCQ196620 VRU196620:VSU196620 VHY196620:VIY196620 UYC196620:UZC196620 UOG196620:UPG196620 UEK196620:UFK196620 TUO196620:TVO196620 TKS196620:TLS196620 TAW196620:TBW196620 SRA196620:SSA196620 SHE196620:SIE196620 RXI196620:RYI196620 RNM196620:ROM196620 RDQ196620:REQ196620 QTU196620:QUU196620 QJY196620:QKY196620 QAC196620:QBC196620 PQG196620:PRG196620 PGK196620:PHK196620 OWO196620:OXO196620 OMS196620:ONS196620 OCW196620:ODW196620 NTA196620:NUA196620 NJE196620:NKE196620 MZI196620:NAI196620 MPM196620:MQM196620 MFQ196620:MGQ196620 LVU196620:LWU196620 LLY196620:LMY196620 LCC196620:LDC196620 KSG196620:KTG196620 KIK196620:KJK196620 JYO196620:JZO196620 JOS196620:JPS196620 JEW196620:JFW196620 IVA196620:IWA196620 ILE196620:IME196620 IBI196620:ICI196620 HRM196620:HSM196620 HHQ196620:HIQ196620 GXU196620:GYU196620 GNY196620:GOY196620 GEC196620:GFC196620 FUG196620:FVG196620 FKK196620:FLK196620 FAO196620:FBO196620 EQS196620:ERS196620 EGW196620:EHW196620 DXA196620:DYA196620 DNE196620:DOE196620 DDI196620:DEI196620 CTM196620:CUM196620 CJQ196620:CKQ196620 BZU196620:CAU196620 BPY196620:BQY196620 BGC196620:BHC196620 AWG196620:AXG196620 AMK196620:ANK196620 ACO196620:ADO196620 SS196620:TS196620 IW196620:JW196620 A196620:AA196620 WVI131084:WWI131084 WLM131084:WMM131084 WBQ131084:WCQ131084 VRU131084:VSU131084 VHY131084:VIY131084 UYC131084:UZC131084 UOG131084:UPG131084 UEK131084:UFK131084 TUO131084:TVO131084 TKS131084:TLS131084 TAW131084:TBW131084 SRA131084:SSA131084 SHE131084:SIE131084 RXI131084:RYI131084 RNM131084:ROM131084 RDQ131084:REQ131084 QTU131084:QUU131084 QJY131084:QKY131084 QAC131084:QBC131084 PQG131084:PRG131084 PGK131084:PHK131084 OWO131084:OXO131084 OMS131084:ONS131084 OCW131084:ODW131084 NTA131084:NUA131084 NJE131084:NKE131084 MZI131084:NAI131084 MPM131084:MQM131084 MFQ131084:MGQ131084 LVU131084:LWU131084 LLY131084:LMY131084 LCC131084:LDC131084 KSG131084:KTG131084 KIK131084:KJK131084 JYO131084:JZO131084 JOS131084:JPS131084 JEW131084:JFW131084 IVA131084:IWA131084 ILE131084:IME131084 IBI131084:ICI131084 HRM131084:HSM131084 HHQ131084:HIQ131084 GXU131084:GYU131084 GNY131084:GOY131084 GEC131084:GFC131084 FUG131084:FVG131084 FKK131084:FLK131084 FAO131084:FBO131084 EQS131084:ERS131084 EGW131084:EHW131084 DXA131084:DYA131084 DNE131084:DOE131084 DDI131084:DEI131084 CTM131084:CUM131084 CJQ131084:CKQ131084 BZU131084:CAU131084 BPY131084:BQY131084 BGC131084:BHC131084 AWG131084:AXG131084 AMK131084:ANK131084 ACO131084:ADO131084 SS131084:TS131084 IW131084:JW131084 A131084:AA131084 WVI65548:WWI65548 WLM65548:WMM65548 WBQ65548:WCQ65548 VRU65548:VSU65548 VHY65548:VIY65548 UYC65548:UZC65548 UOG65548:UPG65548 UEK65548:UFK65548 TUO65548:TVO65548 TKS65548:TLS65548 TAW65548:TBW65548 SRA65548:SSA65548 SHE65548:SIE65548 RXI65548:RYI65548 RNM65548:ROM65548 RDQ65548:REQ65548 QTU65548:QUU65548 QJY65548:QKY65548 QAC65548:QBC65548 PQG65548:PRG65548 PGK65548:PHK65548 OWO65548:OXO65548 OMS65548:ONS65548 OCW65548:ODW65548 NTA65548:NUA65548 NJE65548:NKE65548 MZI65548:NAI65548 MPM65548:MQM65548 MFQ65548:MGQ65548 LVU65548:LWU65548 LLY65548:LMY65548 LCC65548:LDC65548 KSG65548:KTG65548 KIK65548:KJK65548 JYO65548:JZO65548 JOS65548:JPS65548 JEW65548:JFW65548 IVA65548:IWA65548 ILE65548:IME65548 IBI65548:ICI65548 HRM65548:HSM65548 HHQ65548:HIQ65548 GXU65548:GYU65548 GNY65548:GOY65548 GEC65548:GFC65548 FUG65548:FVG65548 FKK65548:FLK65548 FAO65548:FBO65548 EQS65548:ERS65548 EGW65548:EHW65548 DXA65548:DYA65548 DNE65548:DOE65548 DDI65548:DEI65548 CTM65548:CUM65548 CJQ65548:CKQ65548 BZU65548:CAU65548 BPY65548:BQY65548 BGC65548:BHC65548 AWG65548:AXG65548 AMK65548:ANK65548 ACO65548:ADO65548 SS65548:TS65548 IW65548:JW65548 A65548:AA65548 WVI5:WWI5 WLM5:WMM5 WBQ5:WCQ5 VRU5:VSU5 VHY5:VIY5 UYC5:UZC5 UOG5:UPG5 UEK5:UFK5 TUO5:TVO5 TKS5:TLS5 TAW5:TBW5 SRA5:SSA5 SHE5:SIE5 RXI5:RYI5 RNM5:ROM5 RDQ5:REQ5 QTU5:QUU5 QJY5:QKY5 QAC5:QBC5 PQG5:PRG5 PGK5:PHK5 OWO5:OXO5 OMS5:ONS5 OCW5:ODW5 NTA5:NUA5 NJE5:NKE5 MZI5:NAI5 MPM5:MQM5 MFQ5:MGQ5 LVU5:LWU5 LLY5:LMY5 LCC5:LDC5 KSG5:KTG5 KIK5:KJK5 JYO5:JZO5 JOS5:JPS5 JEW5:JFW5 IVA5:IWA5 ILE5:IME5 IBI5:ICI5 HRM5:HSM5 HHQ5:HIQ5 GXU5:GYU5 GNY5:GOY5 GEC5:GFC5 FUG5:FVG5 FKK5:FLK5 FAO5:FBO5 EQS5:ERS5 EGW5:EHW5 DXA5:DYA5 DNE5:DOE5 DDI5:DEI5 CTM5:CUM5 CJQ5:CKQ5 BZU5:CAU5 BPY5:BQY5 BGC5:BHC5 AWG5:AXG5 AMK5:ANK5 ACO5:ADO5 SS5:TS5 IW5:JW5" xr:uid="{00000000-0002-0000-0500-000000000000}">
      <formula1>$AF$4:$AF$6</formula1>
    </dataValidation>
  </dataValidations>
  <pageMargins left="0.511811024" right="0.511811024" top="0.78740157499999996" bottom="0.78740157499999996" header="0.31496062000000002" footer="0.31496062000000002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Orçamento</vt:lpstr>
      <vt:lpstr>MEMORIA.CALCULO</vt:lpstr>
      <vt:lpstr>CPU01</vt:lpstr>
      <vt:lpstr>CPU02</vt:lpstr>
      <vt:lpstr>Cronograma Físico Financeiro</vt:lpstr>
      <vt:lpstr>BDI</vt:lpstr>
      <vt:lpstr>BDI!Area_de_impressao</vt:lpstr>
      <vt:lpstr>MEMORIA.CALCULO!Area_de_impressao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</dc:creator>
  <cp:lastModifiedBy>PMCL</cp:lastModifiedBy>
  <cp:lastPrinted>2024-12-23T17:24:43Z</cp:lastPrinted>
  <dcterms:created xsi:type="dcterms:W3CDTF">2024-10-15T02:40:53Z</dcterms:created>
  <dcterms:modified xsi:type="dcterms:W3CDTF">2024-12-23T19:30:37Z</dcterms:modified>
</cp:coreProperties>
</file>