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CL\Desktop\Projetos\07_GALERIA DE ÁGUAS PLUVIAIS - MARECHAL\01_Republicação de Edital\ATUALIZADO\"/>
    </mc:Choice>
  </mc:AlternateContent>
  <xr:revisionPtr revIDLastSave="0" documentId="13_ncr:1_{A7930057-EBBF-4EF6-A6E0-6FFAB4DFF9F7}" xr6:coauthVersionLast="47" xr6:coauthVersionMax="47" xr10:uidLastSave="{00000000-0000-0000-0000-000000000000}"/>
  <bookViews>
    <workbookView xWindow="-120" yWindow="-120" windowWidth="29040" windowHeight="15840" tabRatio="627" xr2:uid="{00000000-000D-0000-FFFF-FFFF00000000}"/>
  </bookViews>
  <sheets>
    <sheet name="ADUELA" sheetId="41" r:id="rId1"/>
    <sheet name="CCU" sheetId="47" r:id="rId2"/>
    <sheet name="CRONOGRAMA FISICO-FINANCEIRO" sheetId="46" r:id="rId3"/>
    <sheet name="CÁLCULO DE BDI" sheetId="44" r:id="rId4"/>
  </sheets>
  <externalReferences>
    <externalReference r:id="rId5"/>
  </externalReferences>
  <definedNames>
    <definedName name="__123Graph_X" hidden="1">#N/A</definedName>
    <definedName name="_2__123Graph_XDEC_SEM" localSheetId="3" hidden="1">#REF!</definedName>
    <definedName name="_2__123Graph_XDEC_SEM" hidden="1">#REF!</definedName>
    <definedName name="_4__123Graph_XLTQ_SEM" localSheetId="3" hidden="1">#REF!</definedName>
    <definedName name="_4__123Graph_XLTQ_SEM" hidden="1">#REF!</definedName>
    <definedName name="_Fill" hidden="1">[1]Plan1!$C$18:$C$47</definedName>
    <definedName name="_ltf2" localSheetId="3" hidden="1">#REF!</definedName>
    <definedName name="_ltf2" hidden="1">#REF!</definedName>
    <definedName name="_n2" localSheetId="3" hidden="1">{#N/A,#N/A,FALSE,"PCOL"}</definedName>
    <definedName name="_n2" hidden="1">{#N/A,#N/A,FALSE,"PCOL"}</definedName>
    <definedName name="_r" localSheetId="3" hidden="1">{#N/A,#N/A,FALSE,"PCOL"}</definedName>
    <definedName name="_r" hidden="1">{#N/A,#N/A,FALSE,"PCOL"}</definedName>
    <definedName name="A" localSheetId="3" hidden="1">{"'Quadro'!$A$4:$BG$78"}</definedName>
    <definedName name="A" hidden="1">{"'Quadro'!$A$4:$BG$78"}</definedName>
    <definedName name="aaaaa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a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bc" localSheetId="3" hidden="1">{#N/A,#N/A,FALSE,"PCOL"}</definedName>
    <definedName name="abc" hidden="1">{#N/A,#N/A,FALSE,"PCOL"}</definedName>
    <definedName name="abcd" localSheetId="3" hidden="1">{#N/A,#N/A,FALSE,"PCOL"}</definedName>
    <definedName name="abcd" hidden="1">{#N/A,#N/A,FALSE,"PCOL"}</definedName>
    <definedName name="aditivo" localSheetId="3" hidden="1">{#N/A,#N/A,FALSE,"PCOL"}</definedName>
    <definedName name="aditivo" hidden="1">{#N/A,#N/A,FALSE,"PCOL"}</definedName>
    <definedName name="aina" localSheetId="3" hidden="1">{#N/A,#N/A,FALSE,"PCOL"}</definedName>
    <definedName name="aina" hidden="1">{#N/A,#N/A,FALSE,"PCOL"}</definedName>
    <definedName name="ans" localSheetId="3" hidden="1">{#N/A,#N/A,FALSE,"PCOL"}</definedName>
    <definedName name="ans" hidden="1">{#N/A,#N/A,FALSE,"PCOL"}</definedName>
    <definedName name="Arara" localSheetId="3" hidden="1">{#N/A,#N/A,FALSE,"PCOL"}</definedName>
    <definedName name="Arara" hidden="1">{#N/A,#N/A,FALSE,"PCOL"}</definedName>
    <definedName name="_xlnm.Print_Area" localSheetId="0">ADUELA!$B$1:$J$72</definedName>
    <definedName name="_xlnm.Print_Area" localSheetId="3">'CÁLCULO DE BDI'!$A$1:$AA$25</definedName>
    <definedName name="as" localSheetId="3" hidden="1">{"'IndicadoresRH'!$AA$50:$AP$67"}</definedName>
    <definedName name="as" hidden="1">{"'IndicadoresRH'!$AA$50:$AP$67"}</definedName>
    <definedName name="asdf" localSheetId="3" hidden="1">{"short1",#N/A,FALSE,"masmode";"short2",#N/A,FALSE,"masmode";"qtrres",#N/A,FALSE,"QTR. RES.";"sales",#N/A,FALSE,"Sales &amp; Market Share"}</definedName>
    <definedName name="asdf" hidden="1">{"short1",#N/A,FALSE,"masmode";"short2",#N/A,FALSE,"masmode";"qtrres",#N/A,FALSE,"QTR. RES.";"sales",#N/A,FALSE,"Sales &amp; Market Share"}</definedName>
    <definedName name="bd" localSheetId="3" hidden="1">{"'IndicadoresRH'!$AA$50:$AP$67"}</definedName>
    <definedName name="bd" hidden="1">{"'IndicadoresRH'!$AA$50:$AP$67"}</definedName>
    <definedName name="BLPH10" localSheetId="3" hidden="1">#REF!</definedName>
    <definedName name="BLPH10" hidden="1">#REF!</definedName>
    <definedName name="BLPH23" localSheetId="3" hidden="1">#REF!</definedName>
    <definedName name="BLPH23" hidden="1">#REF!</definedName>
    <definedName name="BLPH24" localSheetId="3" hidden="1">#REF!</definedName>
    <definedName name="BLPH24" hidden="1">#REF!</definedName>
    <definedName name="BLPH25" localSheetId="3" hidden="1">#REF!</definedName>
    <definedName name="BLPH25" hidden="1">#REF!</definedName>
    <definedName name="CaP" hidden="1">[1]Plan1!$C$18:$C$47</definedName>
    <definedName name="cida" localSheetId="3" hidden="1">{#N/A,#N/A,FALSE,"PCOL"}</definedName>
    <definedName name="cida" hidden="1">{#N/A,#N/A,FALSE,"PCOL"}</definedName>
    <definedName name="Cobra" localSheetId="3" hidden="1">{#N/A,#N/A,FALSE,"PCOL"}</definedName>
    <definedName name="Cobra" hidden="1">{#N/A,#N/A,FALSE,"PCOL"}</definedName>
    <definedName name="conta" localSheetId="3" hidden="1">{"'ReceitaLiquidaME'!$AA$25:$AN$32"}</definedName>
    <definedName name="conta" hidden="1">{"'ReceitaLiquidaME'!$AA$25:$AN$32"}</definedName>
    <definedName name="Copia" localSheetId="3" hidden="1">{#N/A,#N/A,FALSE,"PCOL"}</definedName>
    <definedName name="Copia" hidden="1">{#N/A,#N/A,FALSE,"PCOL"}</definedName>
    <definedName name="copiaranch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ddd" localSheetId="3" hidden="1">{#N/A,#N/A,FALSE,"PCOL"}</definedName>
    <definedName name="dddd" hidden="1">{#N/A,#N/A,FALSE,"PCOL"}</definedName>
    <definedName name="dfdf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ksojd" localSheetId="3" hidden="1">{#N/A,#N/A,FALSE,"PCOL"}</definedName>
    <definedName name="dksojd" hidden="1">{#N/A,#N/A,FALSE,"PCOL"}</definedName>
    <definedName name="dwsdad" localSheetId="3" hidden="1">{"'ReceitaLiquidaME'!$AA$25:$AN$32"}</definedName>
    <definedName name="dwsdad" hidden="1">{"'ReceitaLiquidaME'!$AA$25:$AN$32"}</definedName>
    <definedName name="e" localSheetId="3" hidden="1">{#N/A,#N/A,FALSE,"PCOL"}</definedName>
    <definedName name="e" hidden="1">{#N/A,#N/A,FALSE,"PCOL"}</definedName>
    <definedName name="est_B" localSheetId="3" hidden="1">{#N/A,#N/A,FALSE,"PCOL"}</definedName>
    <definedName name="est_B" hidden="1">{#N/A,#N/A,FALSE,"PCOL"}</definedName>
    <definedName name="eU" localSheetId="3" hidden="1">{#N/A,#N/A,FALSE,"PCOL"}</definedName>
    <definedName name="eU" hidden="1">{#N/A,#N/A,FALSE,"PCOL"}</definedName>
    <definedName name="F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CA" localSheetId="3" hidden="1">{"'Quadro'!$A$4:$BG$78"}</definedName>
    <definedName name="FCA" hidden="1">{"'Quadro'!$A$4:$BG$78"}</definedName>
    <definedName name="ff" localSheetId="3" hidden="1">{"'NOVA PRODUÇÃO'!$A$1:$Z$61"}</definedName>
    <definedName name="ff" hidden="1">{"'NOVA PRODUÇÃO'!$A$1:$Z$61"}</definedName>
    <definedName name="GAMAN" localSheetId="3" hidden="1">{#N/A,#N/A,FALSE,"PCOL"}</definedName>
    <definedName name="GAMAN" hidden="1">{#N/A,#N/A,FALSE,"PCOL"}</definedName>
    <definedName name="gamen" localSheetId="3" hidden="1">{#N/A,#N/A,FALSE,"PCOL"}</definedName>
    <definedName name="gamen" hidden="1">{#N/A,#N/A,FALSE,"PCOL"}</definedName>
    <definedName name="gemin" localSheetId="3" hidden="1">{#N/A,#N/A,FALSE,"PCOL"}</definedName>
    <definedName name="gemin" hidden="1">{#N/A,#N/A,FALSE,"PCOL"}</definedName>
    <definedName name="GGG" localSheetId="3" hidden="1">{"'RR'!$A$2:$E$81"}</definedName>
    <definedName name="GGG" hidden="1">{"'RR'!$A$2:$E$81"}</definedName>
    <definedName name="gggggg" localSheetId="3" hidden="1">{"'ReceitaLiquidaME'!$AA$25:$AN$32"}</definedName>
    <definedName name="gggggg" hidden="1">{"'ReceitaLiquidaME'!$AA$25:$AN$32"}</definedName>
    <definedName name="GráficoICD" hidden="1">#N/A</definedName>
    <definedName name="hhhhhh" localSheetId="3" hidden="1">{"'ReceitaLiquidaME'!$AA$25:$AN$32"}</definedName>
    <definedName name="hhhhhh" hidden="1">{"'ReceitaLiquidaME'!$AA$25:$AN$32"}</definedName>
    <definedName name="HTML_CodePage" hidden="1">1252</definedName>
    <definedName name="HTML_Control" localSheetId="3" hidden="1">{"'NOVA PRODUÇÃO'!$A$1:$Z$61"}</definedName>
    <definedName name="HTML_Control" hidden="1">{"'NOVA PRODUÇÃO'!$A$1:$Z$61"}</definedName>
    <definedName name="HTML_Description" hidden="1">"PRODUÇÃO ACUMULADA NO PERIODO DESCRITO"</definedName>
    <definedName name="HTML_Email" hidden="1">"JOSE GERALDO GARCIA"</definedName>
    <definedName name="HTML_Header" hidden="1">"PRODUÇÃO - AGOSTO 2000"</definedName>
    <definedName name="HTML_LastUpdate" hidden="1">"21/08/00"</definedName>
    <definedName name="HTML_LineAfter" hidden="1">FALSE</definedName>
    <definedName name="HTML_LineBefore" hidden="1">FALSE</definedName>
    <definedName name="HTML_Name" hidden="1">"Mineracao de Arcos - Controle de dados"</definedName>
    <definedName name="HTML_OBDlg2" hidden="1">TRUE</definedName>
    <definedName name="HTML_OBDlg4" hidden="1">TRUE</definedName>
    <definedName name="HTML_OS" hidden="1">0</definedName>
    <definedName name="HTML_PathFile" hidden="1">"C:\Meus documentos\Produção.htm"</definedName>
    <definedName name="HTML_Title" hidden="1">"PRODUÇÃO"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mg_ML_3y1j4m2m" hidden="1">"IMG_10"</definedName>
    <definedName name="Img_ML_6r9u1n9k" hidden="1">"IMG_10"</definedName>
    <definedName name="Img_ML_6y9f7y3n" hidden="1">"IMG_10"</definedName>
    <definedName name="Img_ML_7m5m4k3b" hidden="1">"IMG_10"</definedName>
    <definedName name="Img_ML_7n6h3t1t" hidden="1">"IMG_11"</definedName>
    <definedName name="Img_ML_8b9j5t1p" hidden="1">"IMG_18"</definedName>
    <definedName name="Img_ML_8j3w6p4c" hidden="1">"IMG_10"</definedName>
    <definedName name="Img_ML_8r1k8t4y" hidden="1">"IMG_10"</definedName>
    <definedName name="jujk" localSheetId="3" hidden="1">{#N/A,#N/A,FALSE,"PCOL"}</definedName>
    <definedName name="jujk" hidden="1">{#N/A,#N/A,FALSE,"PCOL"}</definedName>
    <definedName name="k" localSheetId="3" hidden="1">{#N/A,#N/A,FALSE,"PCOL"}</definedName>
    <definedName name="k" hidden="1">{#N/A,#N/A,FALSE,"PCOL"}</definedName>
    <definedName name="ko" localSheetId="3" hidden="1">{#N/A,#N/A,FALSE,"PCOL"}</definedName>
    <definedName name="ko" hidden="1">{#N/A,#N/A,FALSE,"PCOL"}</definedName>
    <definedName name="LoteBonito2" localSheetId="3" hidden="1">{"'Resumo2'!$B$2:$J$23"}</definedName>
    <definedName name="LoteBonito2" hidden="1">{"'Resumo2'!$B$2:$J$23"}</definedName>
    <definedName name="manut" localSheetId="3" hidden="1">{"'ini'!$A$1"}</definedName>
    <definedName name="manut" hidden="1">{"'ini'!$A$1"}</definedName>
    <definedName name="MOA" localSheetId="3" hidden="1">{#N/A,#N/A,FALSE,"DEF1";#N/A,#N/A,FALSE,"DEF2";#N/A,#N/A,FALSE,"DEF3"}</definedName>
    <definedName name="MOA" hidden="1">{#N/A,#N/A,FALSE,"DEF1";#N/A,#N/A,FALSE,"DEF2";#N/A,#N/A,FALSE,"DEF3"}</definedName>
    <definedName name="NOME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p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" localSheetId="3" hidden="1">{#N/A,#N/A,FALSE,"PCOL"}</definedName>
    <definedName name="q" hidden="1">{#N/A,#N/A,FALSE,"PCOL"}</definedName>
    <definedName name="que" localSheetId="3" hidden="1">{#N/A,#N/A,FALSE,"PCOL"}</definedName>
    <definedName name="que" hidden="1">{#N/A,#N/A,FALSE,"PCOL"}</definedName>
    <definedName name="qwqq" localSheetId="3" hidden="1">{#N/A,#N/A,FALSE,"PCOL"}</definedName>
    <definedName name="qwqq" hidden="1">{#N/A,#N/A,FALSE,"PCOL"}</definedName>
    <definedName name="qwqw" localSheetId="3" hidden="1">{#N/A,#N/A,FALSE,"PCOL"}</definedName>
    <definedName name="qwqw" hidden="1">{#N/A,#N/A,FALSE,"PCOL"}</definedName>
    <definedName name="qwqweq" localSheetId="3" hidden="1">{#N/A,#N/A,FALSE,"PCOL"}</definedName>
    <definedName name="qwqweq" hidden="1">{#N/A,#N/A,FALSE,"PCOL"}</definedName>
    <definedName name="qwqwq" localSheetId="3" hidden="1">{#N/A,#N/A,FALSE,"PCOL"}</definedName>
    <definedName name="qwqwq" hidden="1">{#N/A,#N/A,FALSE,"PCOL"}</definedName>
    <definedName name="qwqwsq" localSheetId="3" hidden="1">{#N/A,#N/A,FALSE,"PCOL"}</definedName>
    <definedName name="qwqwsq" hidden="1">{#N/A,#N/A,FALSE,"PCOL"}</definedName>
    <definedName name="s" localSheetId="3" hidden="1">{#N/A,#N/A,FALSE,"PCOL"}</definedName>
    <definedName name="s" hidden="1">{#N/A,#N/A,FALSE,"PCOL"}</definedName>
    <definedName name="sac" localSheetId="3" hidden="1">{#N/A,#N/A,FALSE,"PCOL"}</definedName>
    <definedName name="sac" hidden="1">{#N/A,#N/A,FALSE,"PCOL"}</definedName>
    <definedName name="saquinho" localSheetId="3" hidden="1">{#N/A,#N/A,FALSE,"PCOL"}</definedName>
    <definedName name="saquinho" hidden="1">{#N/A,#N/A,FALSE,"PCOL"}</definedName>
    <definedName name="ss" localSheetId="3" hidden="1">{#N/A,#N/A,FALSE,"PCOL"}</definedName>
    <definedName name="ss" hidden="1">{#N/A,#N/A,FALSE,"PCOL"}</definedName>
    <definedName name="t" localSheetId="3" hidden="1">{#N/A,#N/A,FALSE,"PCOL"}</definedName>
    <definedName name="t" hidden="1">{#N/A,#N/A,FALSE,"PCOL"}</definedName>
    <definedName name="TEMP" localSheetId="3" hidden="1">{#N/A,#N/A,FALSE,"PCOL"}</definedName>
    <definedName name="TEMP" hidden="1">{#N/A,#N/A,FALSE,"PCOL"}</definedName>
    <definedName name="tempo" localSheetId="3" hidden="1">{#N/A,#N/A,FALSE,"PCOL"}</definedName>
    <definedName name="tempo" hidden="1">{#N/A,#N/A,FALSE,"PCOL"}</definedName>
    <definedName name="teste" localSheetId="3" hidden="1">{"'ini'!$A$1"}</definedName>
    <definedName name="teste" hidden="1">{"'ini'!$A$1"}</definedName>
    <definedName name="teste2" localSheetId="3" hidden="1">{"report",#N/A,FALSE,"dataBase"}</definedName>
    <definedName name="teste2" hidden="1">{"report",#N/A,FALSE,"dataBase"}</definedName>
    <definedName name="teste3" localSheetId="3" hidden="1">{"report",#N/A,FALSE,"dataBase"}</definedName>
    <definedName name="teste3" hidden="1">{"report",#N/A,FALSE,"dataBase"}</definedName>
    <definedName name="teste4" localSheetId="3" hidden="1">{"report",#N/A,FALSE,"dataBase"}</definedName>
    <definedName name="teste4" hidden="1">{"report",#N/A,FALSE,"dataBase"}</definedName>
    <definedName name="transp36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" localSheetId="3" hidden="1">{#N/A,#N/A,FALSE,"PCOL"}</definedName>
    <definedName name="v" hidden="1">{#N/A,#N/A,FALSE,"PCOL"}</definedName>
    <definedName name="vvvvv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" localSheetId="3" hidden="1">{#N/A,#N/A,FALSE,"PCOL"}</definedName>
    <definedName name="w" hidden="1">{#N/A,#N/A,FALSE,"PCOL"}</definedName>
    <definedName name="wdewdwd" localSheetId="3" hidden="1">{#N/A,#N/A,FALSE,"PCOL"}</definedName>
    <definedName name="wdewdwd" hidden="1">{#N/A,#N/A,FALSE,"PCOL"}</definedName>
    <definedName name="wdwd" localSheetId="3" hidden="1">{#N/A,#N/A,FALSE,"PCOL"}</definedName>
    <definedName name="wdwd" hidden="1">{#N/A,#N/A,FALSE,"PCOL"}</definedName>
    <definedName name="wedwedw" localSheetId="3" hidden="1">{#N/A,#N/A,FALSE,"PCOL"}</definedName>
    <definedName name="wedwedw" hidden="1">{#N/A,#N/A,FALSE,"PCOL"}</definedName>
    <definedName name="wedwew" localSheetId="3" hidden="1">{#N/A,#N/A,FALSE,"PCOL"}</definedName>
    <definedName name="wedwew" hidden="1">{#N/A,#N/A,FALSE,"PCOL"}</definedName>
    <definedName name="wewe" localSheetId="3" hidden="1">{#N/A,#N/A,FALSE,"PCOL"}</definedName>
    <definedName name="wewe" hidden="1">{#N/A,#N/A,FALSE,"PCOL"}</definedName>
    <definedName name="wewedwedw" localSheetId="3" hidden="1">{#N/A,#N/A,FALSE,"PCOL"}</definedName>
    <definedName name="wewedwedw" hidden="1">{#N/A,#N/A,FALSE,"PCOL"}</definedName>
    <definedName name="wewew" localSheetId="3" hidden="1">{#N/A,#N/A,FALSE,"PCOL"}</definedName>
    <definedName name="wewew" hidden="1">{#N/A,#N/A,FALSE,"PCOL"}</definedName>
    <definedName name="wrn.comentario." localSheetId="3" hidden="1">{#N/A,#N/A,FALSE,"PCOL"}</definedName>
    <definedName name="wrn.comentario." hidden="1">{#N/A,#N/A,FALSE,"PCOL"}</definedName>
    <definedName name="wrn.def9806." localSheetId="3" hidden="1">{#N/A,#N/A,FALSE,"DEF1";#N/A,#N/A,FALSE,"DEF2";#N/A,#N/A,FALSE,"DEF3"}</definedName>
    <definedName name="wrn.def9806." hidden="1">{#N/A,#N/A,FALSE,"DEF1";#N/A,#N/A,FALSE,"DEF2";#N/A,#N/A,FALSE,"DEF3"}</definedName>
    <definedName name="wrn.RELPAC.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ewew" localSheetId="3" hidden="1">{#N/A,#N/A,FALSE,"PCOL"}</definedName>
    <definedName name="wsewew" hidden="1">{#N/A,#N/A,FALSE,"PCOL"}</definedName>
    <definedName name="x" localSheetId="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" localSheetId="3" hidden="1">{"'NOVA PRODUÇÃO'!$A$1:$Z$61"}</definedName>
    <definedName name="xxx" hidden="1">{"'NOVA PRODUÇÃO'!$A$1:$Z$61"}</definedName>
    <definedName name="y" localSheetId="3" hidden="1">{#N/A,#N/A,FALSE,"PCOL"}</definedName>
    <definedName name="y" hidden="1">{#N/A,#N/A,FALSE,"PCOL"}</definedName>
    <definedName name="yyy" localSheetId="3" hidden="1">{"report",#N/A,FALSE,"dataBase"}</definedName>
    <definedName name="yyy" hidden="1">{"report",#N/A,FALSE,"dataBase"}</definedName>
    <definedName name="zzz" localSheetId="3" hidden="1">{"report",#N/A,FALSE,"dataBase"}</definedName>
    <definedName name="zzz" hidden="1">{"report",#N/A,FALSE,"dataBase"}</definedName>
  </definedNames>
  <calcPr calcId="191029"/>
</workbook>
</file>

<file path=xl/calcChain.xml><?xml version="1.0" encoding="utf-8"?>
<calcChain xmlns="http://schemas.openxmlformats.org/spreadsheetml/2006/main">
  <c r="R9" i="46" l="1"/>
  <c r="I39" i="41" l="1"/>
  <c r="J39" i="41" s="1"/>
  <c r="I36" i="41"/>
  <c r="J36" i="41" s="1"/>
  <c r="G54" i="41"/>
  <c r="G46" i="41" l="1"/>
  <c r="I42" i="41" l="1"/>
  <c r="J42" i="41" s="1"/>
  <c r="I41" i="41"/>
  <c r="J41" i="41" s="1"/>
  <c r="I35" i="41"/>
  <c r="J35" i="41" s="1"/>
  <c r="I31" i="41"/>
  <c r="I32" i="41"/>
  <c r="J32" i="41" s="1"/>
  <c r="G55" i="41"/>
  <c r="G33" i="41" l="1"/>
  <c r="J31" i="41"/>
  <c r="I48" i="41"/>
  <c r="J48" i="41" s="1"/>
  <c r="I47" i="41"/>
  <c r="J47" i="41" s="1"/>
  <c r="I46" i="41" l="1"/>
  <c r="I45" i="41"/>
  <c r="J46" i="41" l="1"/>
  <c r="J45" i="41"/>
  <c r="I21" i="41"/>
  <c r="J21" i="41" s="1"/>
  <c r="I18" i="41"/>
  <c r="J18" i="41" s="1"/>
  <c r="I16" i="41"/>
  <c r="J16" i="41" s="1"/>
  <c r="I14" i="41"/>
  <c r="J14" i="41" s="1"/>
  <c r="I17" i="41"/>
  <c r="J17" i="41" s="1"/>
  <c r="I15" i="41"/>
  <c r="J15" i="41" s="1"/>
  <c r="I13" i="41"/>
  <c r="J13" i="41" s="1"/>
  <c r="I12" i="41"/>
  <c r="J12" i="41" s="1"/>
  <c r="I20" i="41"/>
  <c r="J20" i="41" s="1"/>
  <c r="I19" i="41"/>
  <c r="J19" i="41" s="1"/>
  <c r="I23" i="41"/>
  <c r="J23" i="41" s="1"/>
  <c r="I22" i="41"/>
  <c r="J22" i="41" s="1"/>
  <c r="I33" i="41"/>
  <c r="I43" i="41"/>
  <c r="I37" i="41"/>
  <c r="J37" i="41" s="1"/>
  <c r="I34" i="41"/>
  <c r="I30" i="41"/>
  <c r="I29" i="41"/>
  <c r="J43" i="41" l="1"/>
  <c r="J33" i="41"/>
  <c r="J34" i="41"/>
  <c r="J29" i="41"/>
  <c r="J30" i="41"/>
  <c r="I50" i="41"/>
  <c r="I26" i="41"/>
  <c r="J26" i="41" s="1"/>
  <c r="I25" i="41"/>
  <c r="J25" i="41" s="1"/>
  <c r="I24" i="41"/>
  <c r="J24" i="41" s="1"/>
  <c r="I62" i="41"/>
  <c r="J62" i="41" s="1"/>
  <c r="I63" i="41"/>
  <c r="J63" i="41" s="1"/>
  <c r="I64" i="41"/>
  <c r="J64" i="41" s="1"/>
  <c r="I65" i="41"/>
  <c r="J65" i="41" s="1"/>
  <c r="U18" i="44"/>
  <c r="P18" i="44"/>
  <c r="K18" i="44"/>
  <c r="I18" i="44"/>
  <c r="G18" i="44"/>
  <c r="G9" i="44"/>
  <c r="P20" i="44" l="1"/>
  <c r="P6" i="44"/>
  <c r="Z18" i="44"/>
  <c r="J50" i="41"/>
  <c r="I52" i="41" l="1"/>
  <c r="J52" i="41" l="1"/>
  <c r="I44" i="41"/>
  <c r="J44" i="41" l="1"/>
  <c r="I61" i="41" l="1"/>
  <c r="J61" i="41" s="1"/>
  <c r="I55" i="41"/>
  <c r="I54" i="41"/>
  <c r="I40" i="41"/>
  <c r="J40" i="41" s="1"/>
  <c r="I38" i="41"/>
  <c r="J38" i="41" s="1"/>
  <c r="I28" i="41"/>
  <c r="J28" i="41" s="1"/>
  <c r="J27" i="41" l="1"/>
  <c r="F10" i="46" s="1"/>
  <c r="J60" i="41"/>
  <c r="F14" i="46" s="1"/>
  <c r="K14" i="46" l="1"/>
  <c r="M14" i="46"/>
  <c r="G14" i="46"/>
  <c r="I14" i="46"/>
  <c r="O14" i="46"/>
  <c r="Q14" i="46"/>
  <c r="O10" i="46"/>
  <c r="I10" i="46"/>
  <c r="K10" i="46"/>
  <c r="M10" i="46"/>
  <c r="G10" i="46"/>
  <c r="Q10" i="46"/>
  <c r="I11" i="41"/>
  <c r="J11" i="41" s="1"/>
  <c r="I51" i="41"/>
  <c r="I10" i="41"/>
  <c r="J10" i="41" s="1"/>
  <c r="J51" i="41" l="1"/>
  <c r="J49" i="41" l="1"/>
  <c r="F11" i="46" s="1"/>
  <c r="J54" i="41"/>
  <c r="J55" i="41"/>
  <c r="Q11" i="46" l="1"/>
  <c r="M11" i="46"/>
  <c r="K11" i="46"/>
  <c r="O11" i="46"/>
  <c r="I11" i="46"/>
  <c r="J53" i="41"/>
  <c r="F12" i="46" s="1"/>
  <c r="I9" i="41"/>
  <c r="K12" i="46" l="1"/>
  <c r="M12" i="46"/>
  <c r="Q12" i="46"/>
  <c r="O12" i="46"/>
  <c r="I12" i="46"/>
  <c r="J9" i="41"/>
  <c r="J8" i="41" s="1"/>
  <c r="J56" i="41" l="1"/>
  <c r="H58" i="41" s="1"/>
  <c r="F9" i="46"/>
  <c r="Q9" i="46" l="1"/>
  <c r="G9" i="46"/>
  <c r="J58" i="41"/>
  <c r="J57" i="41" s="1"/>
  <c r="J59" i="41" l="1"/>
  <c r="G60" i="41" s="1"/>
  <c r="F13" i="46"/>
  <c r="J66" i="41" l="1"/>
  <c r="K13" i="46"/>
  <c r="K16" i="46" s="1"/>
  <c r="O13" i="46"/>
  <c r="O16" i="46" s="1"/>
  <c r="Q13" i="46"/>
  <c r="Q16" i="46" s="1"/>
  <c r="M13" i="46"/>
  <c r="M16" i="46" s="1"/>
  <c r="G13" i="46"/>
  <c r="G16" i="46" s="1"/>
  <c r="I13" i="46"/>
  <c r="I16" i="46" s="1"/>
  <c r="F16" i="46"/>
  <c r="N16" i="46" l="1"/>
  <c r="R16" i="46"/>
  <c r="H16" i="46"/>
  <c r="G17" i="46"/>
  <c r="I17" i="46" s="1"/>
  <c r="K17" i="46" s="1"/>
  <c r="M17" i="46" s="1"/>
  <c r="O17" i="46" s="1"/>
  <c r="Q17" i="46" s="1"/>
  <c r="E14" i="46"/>
  <c r="E10" i="46"/>
  <c r="E11" i="46"/>
  <c r="E12" i="46"/>
  <c r="E9" i="46"/>
  <c r="P16" i="46"/>
  <c r="E13" i="46"/>
  <c r="L16" i="46"/>
  <c r="J16" i="46"/>
  <c r="E16" i="46" l="1"/>
  <c r="H17" i="46"/>
  <c r="L17" i="46"/>
  <c r="J17" i="46"/>
  <c r="P17" i="46"/>
  <c r="R17" i="46"/>
  <c r="N17" i="4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46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CONSIDERANDO JAZIDA EM CRISTIANO OTONI
</t>
        </r>
      </text>
    </comment>
    <comment ref="G5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User:</t>
        </r>
        <r>
          <rPr>
            <sz val="9"/>
            <color indexed="81"/>
            <rFont val="Segoe UI"/>
            <family val="2"/>
          </rPr>
          <t xml:space="preserve">
diferença de transporte para o lixão, pois o item 2.12,2.13 e 2.14 pagam
 apenas 3km.</t>
        </r>
      </text>
    </comment>
  </commentList>
</comments>
</file>

<file path=xl/sharedStrings.xml><?xml version="1.0" encoding="utf-8"?>
<sst xmlns="http://schemas.openxmlformats.org/spreadsheetml/2006/main" count="360" uniqueCount="252">
  <si>
    <t>ITEM</t>
  </si>
  <si>
    <t>CÓDIGO</t>
  </si>
  <si>
    <t>DESCRIÇÃO</t>
  </si>
  <si>
    <t>UNIDADE</t>
  </si>
  <si>
    <t>NOME DA OBRA:</t>
  </si>
  <si>
    <t>OBJETO:</t>
  </si>
  <si>
    <t>PREÇO UNITÁRIO 
COM BDI</t>
  </si>
  <si>
    <t xml:space="preserve">BDI: </t>
  </si>
  <si>
    <t>REF.</t>
  </si>
  <si>
    <t>M²</t>
  </si>
  <si>
    <t>PREÇO UNITÁRIO 
SEM BDI</t>
  </si>
  <si>
    <t>SETOR RESPONSÁVEL</t>
  </si>
  <si>
    <t>SECRETARIA MUNICIPAL DE OBRAS E MEIO AMBIENTE</t>
  </si>
  <si>
    <t>SEINFRA</t>
  </si>
  <si>
    <t>SINAPI</t>
  </si>
  <si>
    <t>M³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</si>
  <si>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</si>
  <si>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</si>
  <si>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>QUANTITATIVO</t>
  </si>
  <si>
    <t>MOBILIZAÇÃO E DESMOBILIZAÇÃO DE CONTAINER, INCLUSIVE INSTALAÇÃO E TRANSPORTE COM CAMINHÃO GUINDAUTO (MUNCK)</t>
  </si>
  <si>
    <t>MÊS</t>
  </si>
  <si>
    <t>M</t>
  </si>
  <si>
    <t>ED-50152</t>
  </si>
  <si>
    <t>ED-50137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</si>
  <si>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</t>
  </si>
  <si>
    <t>ED-16348</t>
  </si>
  <si>
    <t xml:space="preserve">LASTRO DE CONCRETO MAGRO, INCLUSIVE TRANSPORTE, LANÇAMENTO E ADENSAMENTO </t>
  </si>
  <si>
    <t>ED-49812</t>
  </si>
  <si>
    <t xml:space="preserve">Obs.: 
</t>
  </si>
  <si>
    <t>%</t>
  </si>
  <si>
    <t>DRENAGEM</t>
  </si>
  <si>
    <t>ADMINISTRAÇÃO LOCAL</t>
  </si>
  <si>
    <t>1.1</t>
  </si>
  <si>
    <t>1.2</t>
  </si>
  <si>
    <t>2.1</t>
  </si>
  <si>
    <t>2.2</t>
  </si>
  <si>
    <t>2.4</t>
  </si>
  <si>
    <t>2.5</t>
  </si>
  <si>
    <t>3.2</t>
  </si>
  <si>
    <t>3.3</t>
  </si>
  <si>
    <t>3.4</t>
  </si>
  <si>
    <t>4.1</t>
  </si>
  <si>
    <t>4.2</t>
  </si>
  <si>
    <t>5.1</t>
  </si>
  <si>
    <t>MOBILIZAÇÃO E DESMOBILIZAÇÃO DE OBRAS PARA OBRAS EXECUTADAS EM CENTROS URBANOS OU PRÓXIMOS DE CENTROS URBANOS</t>
  </si>
  <si>
    <t>6.1</t>
  </si>
  <si>
    <t>ENCARREGADO GERAL COM ENCARGOS COMPLEMENTARES</t>
  </si>
  <si>
    <t>ENGENHEIRO CIVIL JUNIOR COM ENCARGOS COMPLEMENTARES</t>
  </si>
  <si>
    <t>TÉCNICO EM SEGURANÇA DO TRABALHO COM ENGARGOS COMPLEMENTARES</t>
  </si>
  <si>
    <t>TOTAL GERAL</t>
  </si>
  <si>
    <t>TRANSPORTE DE MATERIAL DE QUALQUER NATUREZA EM CAMINHÃO DMT &gt; 5 KM (DENTRO DO PERÍMETRO URBANO)</t>
  </si>
  <si>
    <t xml:space="preserve">SERVIÇOS PRELIMINARES </t>
  </si>
  <si>
    <t>1.3</t>
  </si>
  <si>
    <t>1.4</t>
  </si>
  <si>
    <t>2.6</t>
  </si>
  <si>
    <t xml:space="preserve">PAVIMENTAÇÃO </t>
  </si>
  <si>
    <t xml:space="preserve">LIMPEZA FINAL DE OBRA </t>
  </si>
  <si>
    <t>TOTAL PARCIAL 1</t>
  </si>
  <si>
    <t>TOTAL PARCIAL 2</t>
  </si>
  <si>
    <t>LIMPEZA FINAL PARA ENTREGA DA OBRA</t>
  </si>
  <si>
    <t>VALOR 
TOTAL COM BDI</t>
  </si>
  <si>
    <t>6.2</t>
  </si>
  <si>
    <t>6.3</t>
  </si>
  <si>
    <t>H</t>
  </si>
  <si>
    <t>6.4</t>
  </si>
  <si>
    <t>TOPOGRAFO COM ENCARGOS COMPLEMENTARES</t>
  </si>
  <si>
    <t>OBRAS COM VALOR ENTRE 1.000.000,01 E 3.000.000,00</t>
  </si>
  <si>
    <t>ED-51130</t>
  </si>
  <si>
    <t>ED-50266</t>
  </si>
  <si>
    <t>ED-50393</t>
  </si>
  <si>
    <t>ED-7623</t>
  </si>
  <si>
    <t>IMPRIMAÇÃO (EXECUÇÃO E FORNECIMENTO DO MATERIAL BETUMINOSO, EXCLUSIVE TRANSPORTE DO MATERIAL BETUMINOSO)</t>
  </si>
  <si>
    <t>RO-51228</t>
  </si>
  <si>
    <t>UN</t>
  </si>
  <si>
    <t>6.5</t>
  </si>
  <si>
    <t>BDI</t>
  </si>
  <si>
    <t>CONSTRUÇÃO DE
EDIFÍCIOS</t>
  </si>
  <si>
    <t>CONSTRUÇÃO DE RODOVIAS E FERROVIAS</t>
  </si>
  <si>
    <t>AC =</t>
  </si>
  <si>
    <t>ADMINISTRAÇÃO CENTRAL =</t>
  </si>
  <si>
    <t>S + G =</t>
  </si>
  <si>
    <t>SEGURO + GARANTIAS =</t>
  </si>
  <si>
    <t>R =</t>
  </si>
  <si>
    <t>RISCO =</t>
  </si>
  <si>
    <t>DF =</t>
  </si>
  <si>
    <t>DESPESAS FINANCEIRAS =</t>
  </si>
  <si>
    <t>L =</t>
  </si>
  <si>
    <t>LUCRO =</t>
  </si>
  <si>
    <t>I =</t>
  </si>
  <si>
    <t>IMPOSTOS =</t>
  </si>
  <si>
    <t>COFINS</t>
  </si>
  <si>
    <t>PIS</t>
  </si>
  <si>
    <t>ISS</t>
  </si>
  <si>
    <t>CPRB</t>
  </si>
  <si>
    <t>onerado</t>
  </si>
  <si>
    <t>SEM DESONERAÇÃO -  CONSIDERA 20% NA FOLHA DE PAGAMENTO</t>
  </si>
  <si>
    <t>desonerado</t>
  </si>
  <si>
    <t>COM DESONERAÇÃO - NÃO CONSIDERA 20% NA FOLHA DE PAGAMENTO</t>
  </si>
  <si>
    <t>BDI =</t>
  </si>
  <si>
    <t>[</t>
  </si>
  <si>
    <t>[(</t>
  </si>
  <si>
    <t>+</t>
  </si>
  <si>
    <t>) x</t>
  </si>
  <si>
    <t>(</t>
  </si>
  <si>
    <t>)x</t>
  </si>
  <si>
    <t>)]</t>
  </si>
  <si>
    <t>]</t>
  </si>
  <si>
    <t>=</t>
  </si>
  <si>
    <t>-</t>
  </si>
  <si>
    <t>)</t>
  </si>
  <si>
    <t>1 - FORMULA CONFORME ACORDAO nº 2622/2013 TCU - PLENÁRIO</t>
  </si>
  <si>
    <t xml:space="preserve">VALORES DO BDI POR TIPO DE OBRA </t>
  </si>
  <si>
    <t xml:space="preserve">DE OBRA </t>
  </si>
  <si>
    <t>1ºQuartil</t>
  </si>
  <si>
    <t xml:space="preserve"> Médio</t>
  </si>
  <si>
    <t xml:space="preserve"> 3º Quartil </t>
  </si>
  <si>
    <t>CONSTRUÇÃO DE EDIFICIOS</t>
  </si>
  <si>
    <t>CONSTRUÇÃO DE REDES DE ABASTECIMENTO DE ÁGUA, COLETA DE ESGOTO E CONSTRUÇÕES CORRELATAS</t>
  </si>
  <si>
    <t>CONSTRUÇÃO E MANUTENÇÃO DE ESTAÇÕES E REDES DE DISTRIBUIÇÃO DE ENERGIA ELÉTRICA</t>
  </si>
  <si>
    <t xml:space="preserve">OBRAS PORTUÁRIAS, MARÍTIMAS E FLUVIAIS </t>
  </si>
  <si>
    <t>BDI PARA ITENS DE MERO FORNECIMENTO DE MATERIAIS E EQUIPAMENTOS</t>
  </si>
  <si>
    <t xml:space="preserve">EXECUÇÃO DE GALERIA COM ADUELAS PRÉ-FABRICADAS DE CONCRETO ARMADO </t>
  </si>
  <si>
    <t>DATA BASE:</t>
  </si>
  <si>
    <t>VIGIA NOTURNO COM ENCARGOS COMPLEMENTARES</t>
  </si>
  <si>
    <r>
      <t>M</t>
    </r>
    <r>
      <rPr>
        <i/>
        <sz val="10"/>
        <rFont val="Arial"/>
        <family val="2"/>
      </rPr>
      <t>³x</t>
    </r>
    <r>
      <rPr>
        <sz val="10"/>
        <rFont val="Arial"/>
        <family val="2"/>
      </rPr>
      <t>Km</t>
    </r>
  </si>
  <si>
    <t>DEMOLIÇÃO DE MURO DE ARRIMO EM GABIÃO</t>
  </si>
  <si>
    <t>1.5</t>
  </si>
  <si>
    <t>RO-40222</t>
  </si>
  <si>
    <t>1.6</t>
  </si>
  <si>
    <t>DEMOLIÇÃO MECÂNICA DE CONCRETO ARMADO</t>
  </si>
  <si>
    <t>RO-41602</t>
  </si>
  <si>
    <t>1.7</t>
  </si>
  <si>
    <t>DEMOLIÇÃO DE REVESTIMENTO ASFÁLTICO COM EQUIPAMENTO PNEUMÁTICO, INCLUSIVE AFASTAMENTO</t>
  </si>
  <si>
    <t>ED-48492</t>
  </si>
  <si>
    <t>ED-51121</t>
  </si>
  <si>
    <t>REATERRO COMPACTADO DE VALA COM EQUIPAMENTO PLACA VIBRATÓRIA</t>
  </si>
  <si>
    <t>SICRO</t>
  </si>
  <si>
    <t xml:space="preserve">ESCAVAÇÃO, CARGA E TRANSPORTE DE MATERIAL DE 1ª CATEGORIA NA DISTÂNCIA DE 3.000 M - CAMINHO DE SERVIÇO PAVIEMENTADO - COM ESCAVADEIRA E CAMINHÃO BASCULANTE 14 M³                                                                                                                                                    </t>
  </si>
  <si>
    <t>2.3</t>
  </si>
  <si>
    <t>2.7</t>
  </si>
  <si>
    <t>2.8</t>
  </si>
  <si>
    <t>1.8</t>
  </si>
  <si>
    <t>DRAGAGEM DE MATERIAL DE 1ª CATEGORIA COM ESCAVADEIRA HIDRÁULICA - CAPACIDADE DE CAÇAMBA DE 1,56 M³ - CAMINHO DE SERVIÇO PAVIMENTADO - DMT 3.000 M</t>
  </si>
  <si>
    <t>2.9</t>
  </si>
  <si>
    <t>KG</t>
  </si>
  <si>
    <t>2.10</t>
  </si>
  <si>
    <t>FORNECIMENTO DE CONCRETO ESTRUTURAL, USINADO BOMBEADO, AUTO-ADENSÁVEL, COM FCK 25 MPA, INCLUSIVE LANÇAMENTO E ACABAMENTO</t>
  </si>
  <si>
    <t xml:space="preserve">ED-9053 </t>
  </si>
  <si>
    <t xml:space="preserve">FORMA PLANA DE MADEIRIT (EXECUÇÃO, INCLUINDO DESFORMA, FORNECIMENTO E TRANSPORTE DE TODOS OS MATERIAIS) </t>
  </si>
  <si>
    <t xml:space="preserve">RO-41558 </t>
  </si>
  <si>
    <t>CORTE, DOBRA E MONTAGEM DE AÇO CA-50/60</t>
  </si>
  <si>
    <t xml:space="preserve">ARM-AÇO-020 </t>
  </si>
  <si>
    <t>CORPO DE BSCC - SEÇÃO FECHADA DE 2,5 X 2,5 M - PRÉ-MOLDADO - ALTURA DO ATERRO DE 0,25 A 1,00 M - AREIA E BRITA COMERCIAIS</t>
  </si>
  <si>
    <t>2.11</t>
  </si>
  <si>
    <t>CIMBRAMENTO: ESCORAMENTO EM MADEIRA (EXECUÇÃO, INCLUINDO O FORNECIMENTO E TRANSPORTE DE TODOS OS MATERIAIS)</t>
  </si>
  <si>
    <t>OBR-PON-015</t>
  </si>
  <si>
    <t>GALERIA PLUVIAL - RUA MARECHAL FLORIANO PEIXOTO/RIO BANANEIRAS</t>
  </si>
  <si>
    <t>1.9</t>
  </si>
  <si>
    <t>1.10</t>
  </si>
  <si>
    <t>REMOÇÃO DE PADRÃO DA CEMIG</t>
  </si>
  <si>
    <t>REMOÇÃO DE PADRÃO DA COPASA</t>
  </si>
  <si>
    <t>DEM-PAD-010</t>
  </si>
  <si>
    <t xml:space="preserve">DEM-PAD-005 </t>
  </si>
  <si>
    <t>LIGAÇÃO DE ÁGUA PROVISÓRIA PARA CANTEIRO, INCLUSIVE HIDRÔMETRO E CAVALETE PARA MEDIÇÃO DE ÁGUA - ENTRADA PRINCIPAL, EM AÇO GALVANIZADO DN 20MM (1/2") - PADRÃO CONCESSIONÁRIA</t>
  </si>
  <si>
    <t>IIO-LIG-005</t>
  </si>
  <si>
    <t xml:space="preserve">LIGAÇÕES PROVISÓRIAS PARA CONTAINER TIPO 1 (CORRESPONDENTE AO CÓDIGO ED-16348)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</si>
  <si>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</si>
  <si>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>ED-16350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</si>
  <si>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</t>
  </si>
  <si>
    <t>ED-16351</t>
  </si>
  <si>
    <t xml:space="preserve">LOCAÇÃO DE CONTAINER COM ISOLAMENTO TÉRMICO, TIPO 7, PARA VESTIÁRIO DE OBRA COM QUATRO (4) CHUVEIROS, TRÊS (3) VASOS SANITÁRIOS, UM (1) MICTÓRIO E UM (1) LAVATÓRIO, COM MEDIDAS REFERENCIAIS DE (6) METROS COMPRIMENTO, (2,3) METROS LARGURA E (2,5) METROS ALTURA ÚTIL INTERNA, INCLUSIVE LIGAÇÕES ELÉTRICAS E HIDROSSANITÁRIAS INTERNAS, EXCLUSIVE MOBILIZAÇÃO/DESMOBILIZAÇÃO E LIGAÇÕES PROVISÓRIAS EXTERNAS
</t>
  </si>
  <si>
    <t>ED-16354</t>
  </si>
  <si>
    <t>1.12</t>
  </si>
  <si>
    <t>1.13</t>
  </si>
  <si>
    <t>1.14</t>
  </si>
  <si>
    <t>1.15</t>
  </si>
  <si>
    <t>1.16</t>
  </si>
  <si>
    <t>1.17</t>
  </si>
  <si>
    <t xml:space="preserve">LIGAÇÕES PROVISÓRIAS PARA CONTAINER TIPO 3 (CORRESPONDENTE AO CÓDIGO ED-16350) </t>
  </si>
  <si>
    <t xml:space="preserve">LIGAÇÕES PROVISÓRIAS PARA CONTAINER TIPO 4 (CORRESPONDENTE AO CÓDIGO ED-16351) </t>
  </si>
  <si>
    <t xml:space="preserve">LIGAÇÕES PROVISÓRIAS PARA CONTAINER TIPO 7 (CORRESPONDENTE AO CÓDIGO ED-16354) </t>
  </si>
  <si>
    <t xml:space="preserve">ED-16358 </t>
  </si>
  <si>
    <t>ED-16359</t>
  </si>
  <si>
    <t xml:space="preserve">ED-16362 </t>
  </si>
  <si>
    <t>1.18</t>
  </si>
  <si>
    <t>1.19</t>
  </si>
  <si>
    <t xml:space="preserve">ENROCAMENTO DE PEDRA DE MÃO JOGADA (EXECUÇÃO INCLUINDO O FORNECIMENTO DE TODOS OS MATERIAIS) </t>
  </si>
  <si>
    <t xml:space="preserve">RO-40229 </t>
  </si>
  <si>
    <t>2.12</t>
  </si>
  <si>
    <t>2.13</t>
  </si>
  <si>
    <t>2.14</t>
  </si>
  <si>
    <t>MURO DE ARRIMO EM GABIÃO CAIXA, TELA REVESTIDA COM PVC (EXECUÇÃO, INCLUINDO FORNECIMENTO DE TODOS OS MATERIAIS)</t>
  </si>
  <si>
    <t>OBR-VIA-100</t>
  </si>
  <si>
    <t>2.15</t>
  </si>
  <si>
    <t>GOVERNO DO MUNICÍPIO DE CONSELHEIRO LAFAIETE</t>
  </si>
  <si>
    <t>CRONOGRAMA FÍSICO FINANCEIRO</t>
  </si>
  <si>
    <t>SERVIÇOS</t>
  </si>
  <si>
    <t>VALOR  DO ITEM</t>
  </si>
  <si>
    <t>1</t>
  </si>
  <si>
    <t>SERVIÇOS PRELIMINARES</t>
  </si>
  <si>
    <t>2</t>
  </si>
  <si>
    <t>3</t>
  </si>
  <si>
    <t>PAVIMENTAÇÃO</t>
  </si>
  <si>
    <t>4</t>
  </si>
  <si>
    <t>LIMPEZA FINAL DE OBRA</t>
  </si>
  <si>
    <t>5</t>
  </si>
  <si>
    <t>MOBILIZAÇÃO E DESMOBILIZAÇÃO</t>
  </si>
  <si>
    <t>6</t>
  </si>
  <si>
    <t>TOTAL</t>
  </si>
  <si>
    <t>% ACUMULADA</t>
  </si>
  <si>
    <t>Para  que a(s) empresa(s) licitante(s) possa(m) participar do processo, será necessário apresentação de atestado de capacitação técnica igual ou superior ao objeto desta licitação.</t>
  </si>
  <si>
    <t>ED-16356</t>
  </si>
  <si>
    <t>ED-50151</t>
  </si>
  <si>
    <t>LIGAÇÃO PROVISÓRIA DE LUZ E FORÇA-PADRÃO PROVISÓRIO 30KVA</t>
  </si>
  <si>
    <t>TAPUME COM TELHA METÁLICA. AF_05/2018</t>
  </si>
  <si>
    <t>2.16</t>
  </si>
  <si>
    <t>2.17</t>
  </si>
  <si>
    <t>2.18</t>
  </si>
  <si>
    <t>2.19</t>
  </si>
  <si>
    <t>2.20</t>
  </si>
  <si>
    <t>SUDECAP</t>
  </si>
  <si>
    <t>19.32.02</t>
  </si>
  <si>
    <t>ESCORAMENTO DESCONTINUO DE VALAS - PADRAO SUDECAP TIPO B - MADEIRA ROLIÇA D= 11 A 15 CM</t>
  </si>
  <si>
    <t xml:space="preserve">REFERÊNCIA: </t>
  </si>
  <si>
    <t>RO-41371</t>
  </si>
  <si>
    <r>
      <rPr>
        <i/>
        <sz val="10"/>
        <rFont val="Arial"/>
        <family val="2"/>
      </rPr>
      <t>Tx</t>
    </r>
    <r>
      <rPr>
        <sz val="10"/>
        <rFont val="Arial"/>
        <family val="2"/>
      </rPr>
      <t>Km</t>
    </r>
  </si>
  <si>
    <t>EXECUÇÃO E APLICAÇÃO DE CONCRETO BETUMINOSO USINADO A QUENTE (CBUQ), MASSA COMERCIAL, INCLUINDO FORNECIMENTO E TRANSPORTE DOS AGREGADOS E MATERIAL BETUMINOSO, EXCLUSIVE TRANSPORTE DA MASSA ASFÁLTICA ATÉ A PISTA</t>
  </si>
  <si>
    <t>TRANSPORTE DE MATERIAL DE QUALQUER NATUREZA. DISTÂNCIA MÉDIA DE TRANSPORTE &gt;= 50,10 KM</t>
  </si>
  <si>
    <t>RO-41376</t>
  </si>
  <si>
    <t>GALERIA DA PLUVIAL RUA MARECHAL FLORIANO PEIXOTO / RIO BANANEIRAS</t>
  </si>
  <si>
    <t>PLANILHA ORÇAMENTÁRIA</t>
  </si>
  <si>
    <t xml:space="preserve">FÔRMA METÁLICA PARA ADUELAS DE BUEIROS CELULARES DE CONCRETO PRÉ-MOLDADOS - UTILIZAÇÃO DE 100 VEZES - CONFECÇÃO, INSTALAÇÃO E RETIRADA </t>
  </si>
  <si>
    <t>APLICAÇÃO DE GEOTÊXTIL NÃO-TECIDO AGULHADO COM RESISTÊNCIA À TRAÇÃO LONGITUDINAL DE 31 KN/M</t>
  </si>
  <si>
    <t>TELA DE AÇO ELETROSOLDADA - FORNECIMENTO, PREPARO E COLOCAÇÃO</t>
  </si>
  <si>
    <t>ESCAVAÇÃO, CARGA E TRANSPORTE DE MATERIAL DE 2ª CATEGORIA - DMT DE 2.500 A 3.000 M -CAMINHO DE SERVIÇO PAVIMENTADO - COM ESCAVADEIRA E CAMINHÃO BASCULANTE DE 14 M³</t>
  </si>
  <si>
    <t>ESCAVAÇÃO, CARGA E TRANSPORTE DE MATERIAL DE 3ª CATEGORIA - DMT DE 2.500 A 3.000 M - CAMINHO DE SERVIÇO PAVIMENTADO - COM CAMINHÃO BASCULANTE DE 12 M³</t>
  </si>
  <si>
    <t>TRANSPORTE DE MATERIAL DE QUALQUER NATUREZA. DISTÂNCIA MÉDIA DE TRANSPORTE DE 15,10 A 20,00 KM</t>
  </si>
  <si>
    <t>GABIÃO SACO - DIÂMETRO = 0,65 M - ZN/AL + PVC - D = 2,4 MM - PEDRA DE MÃO COMERCIAL - FORNECIMENTO E ASSENTAMENTO</t>
  </si>
  <si>
    <t>RO-41762</t>
  </si>
  <si>
    <t>ARGAMASSA DE CIMENTO E AREIA TRAÇO 1:3 (EXECUÇÃO, INCLUINDO FORNECIMENTO E TRANSPORTE DE TODOS OS MATERIAIS)</t>
  </si>
  <si>
    <t>RESPONSÁVEL TÉCNICO:
___________________________
Marcelo Magno Sana Moreira Neves
Assessor I                                         CREA/MG: 17172/D</t>
  </si>
  <si>
    <t>RO-41621</t>
  </si>
  <si>
    <t>CONCRETO CICLÓPICO DE CIMENTO PORTLAND COM 30% DE PEDRA DE MÃO, FCK &gt;= 10 MPA (EXECUÇÃO, INCLUINDO O FORNECIMENTO E TRANSPORTE DOS AGREGADOS)</t>
  </si>
  <si>
    <t>2.21</t>
  </si>
  <si>
    <t xml:space="preserve">1º MÊS </t>
  </si>
  <si>
    <t xml:space="preserve">2º MÊS </t>
  </si>
  <si>
    <t xml:space="preserve">3º MÊS </t>
  </si>
  <si>
    <t>4º MÊS</t>
  </si>
  <si>
    <t xml:space="preserve">5º MÊS                     </t>
  </si>
  <si>
    <t xml:space="preserve">6º MÊS                         </t>
  </si>
  <si>
    <t>2023/01_SETOP_LESTE_COM_DESONERAÇÃO 
2022/10_SICRO_MINAS GERAIS 
2023/02_SINAP_DESONERADO                                                                                                                                                                                                                                                                                                                           SUDECAP 2022/05_DESONERADO</t>
  </si>
  <si>
    <t>DATA: 24/03/2023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</si>
</sst>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0.0000"/>
    <numFmt numFmtId="167" formatCode="_(* #,##0.00_);_(* \(#,##0.00\);_(* &quot;-&quot;??_);_(@_)"/>
    <numFmt numFmtId="168" formatCode="_-* #,##0.00_-;\-* #,##0.00_-;_-* \-??_-;_-@_-"/>
    <numFmt numFmtId="169" formatCode="_(&quot;R$&quot;* #,##0.00_);_(&quot;R$&quot;* \(#,##0.00\);_(&quot;R$&quot;* &quot;-&quot;??_);_(@_)"/>
    <numFmt numFmtId="170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b/>
      <sz val="15"/>
      <color theme="1"/>
      <name val="Arial"/>
      <family val="2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</font>
    <font>
      <sz val="10"/>
      <color indexed="8"/>
      <name val="Arial"/>
      <family val="2"/>
      <charset val="1"/>
    </font>
    <font>
      <sz val="10"/>
      <name val="Arial"/>
      <family val="2"/>
    </font>
    <font>
      <b/>
      <strike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6"/>
      <color rgb="FF00000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86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/>
    <xf numFmtId="167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1" fillId="0" borderId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7" fontId="4" fillId="0" borderId="0" applyFont="0" applyFill="0" applyBorder="0" applyAlignment="0" applyProtection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7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30">
    <xf numFmtId="0" fontId="0" fillId="0" borderId="0" xfId="0"/>
    <xf numFmtId="44" fontId="4" fillId="2" borderId="1" xfId="13" applyFont="1" applyFill="1" applyBorder="1" applyAlignment="1">
      <alignment horizontal="center" vertical="center"/>
    </xf>
    <xf numFmtId="44" fontId="4" fillId="2" borderId="12" xfId="13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1" xfId="68" applyFont="1" applyBorder="1" applyAlignment="1">
      <alignment horizontal="center" vertical="center" wrapText="1"/>
    </xf>
    <xf numFmtId="0" fontId="8" fillId="0" borderId="1" xfId="18" applyFont="1" applyBorder="1" applyAlignment="1">
      <alignment horizontal="center" vertical="center" wrapText="1"/>
    </xf>
    <xf numFmtId="165" fontId="10" fillId="0" borderId="0" xfId="251" applyNumberFormat="1" applyFont="1" applyAlignment="1">
      <alignment horizontal="center" vertical="center"/>
    </xf>
    <xf numFmtId="165" fontId="3" fillId="3" borderId="12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vertical="center" wrapText="1"/>
    </xf>
    <xf numFmtId="165" fontId="3" fillId="3" borderId="29" xfId="0" applyNumberFormat="1" applyFont="1" applyFill="1" applyBorder="1" applyAlignment="1">
      <alignment horizontal="center" vertical="center" wrapText="1"/>
    </xf>
    <xf numFmtId="0" fontId="10" fillId="0" borderId="11" xfId="18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5" fontId="3" fillId="3" borderId="25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vertical="center" wrapText="1"/>
    </xf>
    <xf numFmtId="166" fontId="3" fillId="3" borderId="2" xfId="0" applyNumberFormat="1" applyFont="1" applyFill="1" applyBorder="1" applyAlignment="1">
      <alignment vertical="center" wrapText="1"/>
    </xf>
    <xf numFmtId="166" fontId="3" fillId="3" borderId="23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68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4" fontId="4" fillId="0" borderId="1" xfId="13" applyFont="1" applyFill="1" applyBorder="1" applyAlignment="1">
      <alignment horizontal="center" vertical="center"/>
    </xf>
    <xf numFmtId="44" fontId="4" fillId="0" borderId="12" xfId="13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23" xfId="18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18" applyFont="1" applyBorder="1" applyAlignment="1">
      <alignment horizontal="left" vertical="center" wrapText="1"/>
    </xf>
    <xf numFmtId="0" fontId="4" fillId="0" borderId="0" xfId="1"/>
    <xf numFmtId="0" fontId="4" fillId="2" borderId="18" xfId="1" applyFill="1" applyBorder="1"/>
    <xf numFmtId="0" fontId="4" fillId="2" borderId="19" xfId="1" applyFill="1" applyBorder="1"/>
    <xf numFmtId="0" fontId="4" fillId="2" borderId="19" xfId="1" applyFill="1" applyBorder="1" applyAlignment="1">
      <alignment horizontal="center" vertical="center"/>
    </xf>
    <xf numFmtId="0" fontId="4" fillId="2" borderId="13" xfId="1" applyFill="1" applyBorder="1"/>
    <xf numFmtId="0" fontId="15" fillId="2" borderId="0" xfId="1" applyFont="1" applyFill="1"/>
    <xf numFmtId="10" fontId="4" fillId="2" borderId="0" xfId="10" applyNumberFormat="1" applyFont="1" applyFill="1"/>
    <xf numFmtId="0" fontId="4" fillId="2" borderId="0" xfId="1" applyFill="1"/>
    <xf numFmtId="0" fontId="4" fillId="2" borderId="0" xfId="1" applyFill="1" applyAlignment="1">
      <alignment horizontal="center" vertical="center"/>
    </xf>
    <xf numFmtId="10" fontId="4" fillId="2" borderId="0" xfId="10" applyNumberFormat="1" applyFont="1" applyFill="1" applyProtection="1">
      <protection locked="0"/>
    </xf>
    <xf numFmtId="0" fontId="4" fillId="2" borderId="17" xfId="1" applyFill="1" applyBorder="1"/>
    <xf numFmtId="0" fontId="4" fillId="0" borderId="0" xfId="1" applyAlignment="1">
      <alignment horizontal="center"/>
    </xf>
    <xf numFmtId="0" fontId="16" fillId="2" borderId="13" xfId="1" applyFont="1" applyFill="1" applyBorder="1"/>
    <xf numFmtId="0" fontId="16" fillId="2" borderId="0" xfId="1" applyFont="1" applyFill="1"/>
    <xf numFmtId="10" fontId="16" fillId="2" borderId="0" xfId="10" applyNumberFormat="1" applyFont="1" applyFill="1"/>
    <xf numFmtId="0" fontId="16" fillId="2" borderId="0" xfId="1" applyFont="1" applyFill="1" applyAlignment="1">
      <alignment horizontal="center" vertical="center"/>
    </xf>
    <xf numFmtId="10" fontId="16" fillId="2" borderId="0" xfId="10" applyNumberFormat="1" applyFont="1" applyFill="1" applyProtection="1">
      <protection locked="0"/>
    </xf>
    <xf numFmtId="0" fontId="16" fillId="2" borderId="17" xfId="1" applyFont="1" applyFill="1" applyBorder="1"/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166" fontId="2" fillId="2" borderId="0" xfId="1" applyNumberFormat="1" applyFont="1" applyFill="1" applyAlignment="1">
      <alignment horizontal="center" vertical="center"/>
    </xf>
    <xf numFmtId="0" fontId="4" fillId="2" borderId="13" xfId="1" applyFill="1" applyBorder="1" applyAlignment="1">
      <alignment vertical="top"/>
    </xf>
    <xf numFmtId="0" fontId="4" fillId="2" borderId="0" xfId="1" applyFill="1" applyAlignment="1">
      <alignment vertical="top"/>
    </xf>
    <xf numFmtId="0" fontId="2" fillId="2" borderId="0" xfId="1" applyFont="1" applyFill="1" applyAlignment="1">
      <alignment horizontal="center" vertical="top"/>
    </xf>
    <xf numFmtId="0" fontId="2" fillId="2" borderId="0" xfId="1" applyFont="1" applyFill="1" applyAlignment="1">
      <alignment vertical="top"/>
    </xf>
    <xf numFmtId="166" fontId="2" fillId="2" borderId="0" xfId="1" applyNumberFormat="1" applyFont="1" applyFill="1" applyAlignment="1">
      <alignment horizontal="center" vertical="top"/>
    </xf>
    <xf numFmtId="0" fontId="4" fillId="2" borderId="17" xfId="1" applyFill="1" applyBorder="1" applyAlignment="1">
      <alignment vertical="top"/>
    </xf>
    <xf numFmtId="0" fontId="15" fillId="2" borderId="14" xfId="1" applyFont="1" applyFill="1" applyBorder="1"/>
    <xf numFmtId="0" fontId="4" fillId="2" borderId="15" xfId="1" applyFill="1" applyBorder="1"/>
    <xf numFmtId="0" fontId="4" fillId="2" borderId="15" xfId="1" applyFill="1" applyBorder="1" applyAlignment="1">
      <alignment horizontal="center" vertical="center"/>
    </xf>
    <xf numFmtId="0" fontId="4" fillId="2" borderId="16" xfId="1" applyFill="1" applyBorder="1"/>
    <xf numFmtId="0" fontId="15" fillId="2" borderId="18" xfId="1" applyFont="1" applyFill="1" applyBorder="1"/>
    <xf numFmtId="0" fontId="15" fillId="2" borderId="19" xfId="1" applyFont="1" applyFill="1" applyBorder="1"/>
    <xf numFmtId="0" fontId="15" fillId="2" borderId="20" xfId="1" applyFont="1" applyFill="1" applyBorder="1"/>
    <xf numFmtId="0" fontId="18" fillId="2" borderId="13" xfId="1" applyFont="1" applyFill="1" applyBorder="1" applyAlignment="1">
      <alignment horizontal="centerContinuous"/>
    </xf>
    <xf numFmtId="0" fontId="15" fillId="2" borderId="0" xfId="1" applyFont="1" applyFill="1" applyAlignment="1">
      <alignment horizontal="centerContinuous"/>
    </xf>
    <xf numFmtId="0" fontId="15" fillId="2" borderId="17" xfId="1" applyFont="1" applyFill="1" applyBorder="1" applyAlignment="1">
      <alignment horizontal="centerContinuous"/>
    </xf>
    <xf numFmtId="0" fontId="15" fillId="2" borderId="15" xfId="1" applyFont="1" applyFill="1" applyBorder="1"/>
    <xf numFmtId="0" fontId="15" fillId="2" borderId="16" xfId="1" applyFont="1" applyFill="1" applyBorder="1"/>
    <xf numFmtId="0" fontId="4" fillId="0" borderId="0" xfId="1" applyAlignment="1">
      <alignment vertical="center"/>
    </xf>
    <xf numFmtId="0" fontId="4" fillId="0" borderId="1" xfId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3" fillId="0" borderId="0" xfId="0" applyFont="1"/>
    <xf numFmtId="10" fontId="4" fillId="2" borderId="0" xfId="1" applyNumberFormat="1" applyFill="1"/>
    <xf numFmtId="44" fontId="4" fillId="0" borderId="1" xfId="13" applyFont="1" applyFill="1" applyBorder="1" applyAlignment="1">
      <alignment horizontal="center" vertical="center" wrapText="1"/>
    </xf>
    <xf numFmtId="170" fontId="0" fillId="0" borderId="0" xfId="12" applyNumberFormat="1" applyFont="1"/>
    <xf numFmtId="10" fontId="4" fillId="2" borderId="23" xfId="12" applyNumberFormat="1" applyFont="1" applyFill="1" applyBorder="1" applyAlignment="1">
      <alignment horizontal="center" vertical="center" wrapText="1"/>
    </xf>
    <xf numFmtId="0" fontId="20" fillId="3" borderId="1" xfId="79" applyFont="1" applyFill="1" applyBorder="1" applyAlignment="1" applyProtection="1">
      <alignment horizontal="center" vertical="center"/>
      <protection locked="0" hidden="1"/>
    </xf>
    <xf numFmtId="0" fontId="20" fillId="3" borderId="1" xfId="79" applyFont="1" applyFill="1" applyBorder="1" applyAlignment="1" applyProtection="1">
      <alignment horizontal="center" vertical="center" wrapText="1"/>
      <protection locked="0" hidden="1"/>
    </xf>
    <xf numFmtId="2" fontId="20" fillId="3" borderId="1" xfId="79" applyNumberFormat="1" applyFont="1" applyFill="1" applyBorder="1" applyAlignment="1" applyProtection="1">
      <alignment horizontal="center" vertical="center" wrapText="1"/>
      <protection locked="0" hidden="1"/>
    </xf>
    <xf numFmtId="2" fontId="20" fillId="3" borderId="1" xfId="79" applyNumberFormat="1" applyFont="1" applyFill="1" applyBorder="1" applyAlignment="1" applyProtection="1">
      <alignment horizontal="center" vertical="center"/>
      <protection locked="0" hidden="1"/>
    </xf>
    <xf numFmtId="49" fontId="20" fillId="3" borderId="1" xfId="79" applyNumberFormat="1" applyFont="1" applyFill="1" applyBorder="1" applyAlignment="1" applyProtection="1">
      <alignment horizontal="center" vertical="center"/>
      <protection locked="0" hidden="1"/>
    </xf>
    <xf numFmtId="49" fontId="0" fillId="2" borderId="1" xfId="79" applyNumberFormat="1" applyFont="1" applyFill="1" applyBorder="1" applyAlignment="1" applyProtection="1">
      <alignment vertical="center"/>
      <protection locked="0" hidden="1"/>
    </xf>
    <xf numFmtId="10" fontId="4" fillId="2" borderId="1" xfId="79" applyNumberFormat="1" applyFont="1" applyFill="1" applyBorder="1" applyAlignment="1" applyProtection="1">
      <alignment horizontal="center"/>
      <protection locked="0" hidden="1"/>
    </xf>
    <xf numFmtId="165" fontId="4" fillId="2" borderId="1" xfId="79" applyNumberFormat="1" applyFont="1" applyFill="1" applyBorder="1" applyAlignment="1" applyProtection="1">
      <alignment horizontal="center" vertical="center" wrapText="1"/>
      <protection locked="0" hidden="1"/>
    </xf>
    <xf numFmtId="165" fontId="4" fillId="2" borderId="1" xfId="11" applyNumberFormat="1" applyFont="1" applyFill="1" applyBorder="1" applyAlignment="1" applyProtection="1">
      <alignment horizontal="center" vertical="center"/>
      <protection locked="0" hidden="1"/>
    </xf>
    <xf numFmtId="10" fontId="4" fillId="2" borderId="1" xfId="34" applyNumberFormat="1" applyFont="1" applyFill="1" applyBorder="1" applyAlignment="1" applyProtection="1">
      <alignment horizontal="center" vertical="center"/>
      <protection locked="0" hidden="1"/>
    </xf>
    <xf numFmtId="165" fontId="4" fillId="2" borderId="1" xfId="79" applyNumberFormat="1" applyFont="1" applyFill="1" applyBorder="1" applyAlignment="1" applyProtection="1">
      <alignment horizontal="center" vertical="center"/>
      <protection locked="0" hidden="1"/>
    </xf>
    <xf numFmtId="10" fontId="4" fillId="2" borderId="1" xfId="79" applyNumberFormat="1" applyFont="1" applyFill="1" applyBorder="1" applyAlignment="1" applyProtection="1">
      <alignment horizontal="center" vertical="center"/>
      <protection locked="0" hidden="1"/>
    </xf>
    <xf numFmtId="0" fontId="0" fillId="2" borderId="1" xfId="79" applyFont="1" applyFill="1" applyBorder="1" applyAlignment="1">
      <alignment horizontal="left"/>
    </xf>
    <xf numFmtId="10" fontId="4" fillId="2" borderId="1" xfId="79" applyNumberFormat="1" applyFont="1" applyFill="1" applyBorder="1" applyAlignment="1">
      <alignment horizontal="center"/>
    </xf>
    <xf numFmtId="10" fontId="11" fillId="2" borderId="1" xfId="203" applyNumberFormat="1" applyFill="1" applyBorder="1" applyAlignment="1" applyProtection="1">
      <alignment horizontal="center"/>
      <protection locked="0" hidden="1"/>
    </xf>
    <xf numFmtId="49" fontId="4" fillId="2" borderId="1" xfId="79" applyNumberFormat="1" applyFont="1" applyFill="1" applyBorder="1" applyAlignment="1" applyProtection="1">
      <alignment horizontal="center"/>
      <protection locked="0" hidden="1"/>
    </xf>
    <xf numFmtId="169" fontId="4" fillId="2" borderId="1" xfId="34" applyNumberFormat="1" applyFont="1" applyFill="1" applyBorder="1" applyAlignment="1" applyProtection="1">
      <alignment horizontal="center" vertical="center"/>
      <protection locked="0" hidden="1"/>
    </xf>
    <xf numFmtId="165" fontId="4" fillId="2" borderId="1" xfId="34" applyNumberFormat="1" applyFont="1" applyFill="1" applyBorder="1" applyAlignment="1" applyProtection="1">
      <alignment horizontal="center" vertical="center"/>
      <protection locked="0" hidden="1"/>
    </xf>
    <xf numFmtId="0" fontId="4" fillId="2" borderId="1" xfId="79" applyFont="1" applyFill="1" applyBorder="1" applyAlignment="1">
      <alignment horizontal="center"/>
    </xf>
    <xf numFmtId="165" fontId="4" fillId="2" borderId="1" xfId="79" applyNumberFormat="1" applyFont="1" applyFill="1" applyBorder="1" applyAlignment="1">
      <alignment horizontal="center"/>
    </xf>
    <xf numFmtId="0" fontId="20" fillId="0" borderId="1" xfId="79" applyFont="1" applyBorder="1" applyAlignment="1">
      <alignment horizontal="center" vertical="center"/>
    </xf>
    <xf numFmtId="10" fontId="20" fillId="0" borderId="1" xfId="79" applyNumberFormat="1" applyFont="1" applyBorder="1" applyAlignment="1" applyProtection="1">
      <alignment horizontal="center" vertical="center"/>
      <protection locked="0" hidden="1"/>
    </xf>
    <xf numFmtId="165" fontId="20" fillId="0" borderId="1" xfId="79" applyNumberFormat="1" applyFont="1" applyBorder="1" applyAlignment="1" applyProtection="1">
      <alignment horizontal="center" vertical="center"/>
      <protection locked="0" hidden="1"/>
    </xf>
    <xf numFmtId="165" fontId="20" fillId="0" borderId="1" xfId="11" applyNumberFormat="1" applyFont="1" applyFill="1" applyBorder="1" applyAlignment="1" applyProtection="1">
      <alignment horizontal="center" vertical="center"/>
      <protection locked="0" hidden="1"/>
    </xf>
    <xf numFmtId="10" fontId="20" fillId="0" borderId="1" xfId="11" applyNumberFormat="1" applyFont="1" applyFill="1" applyBorder="1" applyAlignment="1" applyProtection="1">
      <alignment horizontal="center" vertical="center"/>
      <protection locked="0" hidden="1"/>
    </xf>
    <xf numFmtId="49" fontId="20" fillId="0" borderId="1" xfId="79" applyNumberFormat="1" applyFont="1" applyBorder="1" applyAlignment="1" applyProtection="1">
      <alignment horizontal="center"/>
      <protection locked="0" hidden="1"/>
    </xf>
    <xf numFmtId="0" fontId="20" fillId="0" borderId="1" xfId="79" applyFont="1" applyBorder="1" applyAlignment="1" applyProtection="1">
      <alignment horizontal="center"/>
      <protection locked="0" hidden="1"/>
    </xf>
    <xf numFmtId="10" fontId="20" fillId="0" borderId="1" xfId="34" applyNumberFormat="1" applyFont="1" applyFill="1" applyBorder="1" applyAlignment="1" applyProtection="1">
      <alignment horizontal="center" vertical="center"/>
      <protection locked="0" hidden="1"/>
    </xf>
    <xf numFmtId="165" fontId="20" fillId="0" borderId="1" xfId="34" applyNumberFormat="1" applyFont="1" applyFill="1" applyBorder="1" applyAlignment="1" applyProtection="1">
      <alignment horizontal="center" vertical="center"/>
      <protection locked="0" hidden="1"/>
    </xf>
    <xf numFmtId="10" fontId="20" fillId="0" borderId="1" xfId="79" applyNumberFormat="1" applyFont="1" applyBorder="1" applyAlignment="1">
      <alignment horizontal="center"/>
    </xf>
    <xf numFmtId="165" fontId="20" fillId="0" borderId="1" xfId="79" applyNumberFormat="1" applyFont="1" applyBorder="1" applyAlignment="1">
      <alignment horizontal="center"/>
    </xf>
    <xf numFmtId="0" fontId="10" fillId="0" borderId="23" xfId="18" applyFont="1" applyBorder="1" applyAlignment="1">
      <alignment horizontal="left" vertical="top" wrapText="1"/>
    </xf>
    <xf numFmtId="44" fontId="0" fillId="0" borderId="0" xfId="0" applyNumberFormat="1"/>
    <xf numFmtId="0" fontId="0" fillId="0" borderId="13" xfId="0" applyBorder="1"/>
    <xf numFmtId="0" fontId="0" fillId="0" borderId="17" xfId="0" applyBorder="1"/>
    <xf numFmtId="0" fontId="2" fillId="0" borderId="50" xfId="0" applyFont="1" applyBorder="1" applyAlignment="1">
      <alignment horizontal="center" vertical="center" wrapText="1"/>
    </xf>
    <xf numFmtId="14" fontId="2" fillId="0" borderId="53" xfId="12" applyNumberFormat="1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13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8" fillId="2" borderId="1" xfId="68" applyFont="1" applyFill="1" applyBorder="1" applyAlignment="1">
      <alignment horizontal="center" vertical="center" wrapText="1"/>
    </xf>
    <xf numFmtId="166" fontId="3" fillId="0" borderId="18" xfId="0" applyNumberFormat="1" applyFont="1" applyBorder="1" applyAlignment="1">
      <alignment horizontal="left" vertical="top" wrapText="1"/>
    </xf>
    <xf numFmtId="166" fontId="3" fillId="0" borderId="19" xfId="0" applyNumberFormat="1" applyFont="1" applyBorder="1" applyAlignment="1">
      <alignment horizontal="left" vertical="top" wrapText="1"/>
    </xf>
    <xf numFmtId="166" fontId="3" fillId="0" borderId="20" xfId="0" applyNumberFormat="1" applyFont="1" applyBorder="1" applyAlignment="1">
      <alignment horizontal="left" vertical="top" wrapText="1"/>
    </xf>
    <xf numFmtId="166" fontId="3" fillId="0" borderId="13" xfId="0" applyNumberFormat="1" applyFont="1" applyBorder="1" applyAlignment="1">
      <alignment horizontal="left" vertical="top" wrapText="1"/>
    </xf>
    <xf numFmtId="166" fontId="3" fillId="0" borderId="0" xfId="0" applyNumberFormat="1" applyFont="1" applyAlignment="1">
      <alignment horizontal="left" vertical="top" wrapText="1"/>
    </xf>
    <xf numFmtId="166" fontId="3" fillId="0" borderId="17" xfId="0" applyNumberFormat="1" applyFont="1" applyBorder="1" applyAlignment="1">
      <alignment horizontal="left" vertical="top" wrapText="1"/>
    </xf>
    <xf numFmtId="166" fontId="3" fillId="0" borderId="14" xfId="0" applyNumberFormat="1" applyFont="1" applyBorder="1" applyAlignment="1">
      <alignment horizontal="left" vertical="top" wrapText="1"/>
    </xf>
    <xf numFmtId="166" fontId="3" fillId="0" borderId="15" xfId="0" applyNumberFormat="1" applyFont="1" applyBorder="1" applyAlignment="1">
      <alignment horizontal="left" vertical="top" wrapText="1"/>
    </xf>
    <xf numFmtId="166" fontId="3" fillId="0" borderId="16" xfId="0" applyNumberFormat="1" applyFont="1" applyBorder="1" applyAlignment="1">
      <alignment horizontal="left" vertical="top" wrapText="1"/>
    </xf>
    <xf numFmtId="166" fontId="3" fillId="0" borderId="19" xfId="0" applyNumberFormat="1" applyFont="1" applyBorder="1" applyAlignment="1">
      <alignment horizontal="center" vertical="center" wrapText="1"/>
    </xf>
    <xf numFmtId="166" fontId="3" fillId="0" borderId="20" xfId="0" applyNumberFormat="1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center" vertical="center" wrapText="1"/>
    </xf>
    <xf numFmtId="166" fontId="3" fillId="0" borderId="17" xfId="0" applyNumberFormat="1" applyFont="1" applyBorder="1" applyAlignment="1">
      <alignment horizontal="center" vertical="center" wrapText="1"/>
    </xf>
    <xf numFmtId="166" fontId="3" fillId="0" borderId="15" xfId="0" applyNumberFormat="1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166" fontId="3" fillId="3" borderId="23" xfId="0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4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5" xfId="0" applyNumberFormat="1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center" vertical="center" wrapText="1"/>
    </xf>
    <xf numFmtId="165" fontId="3" fillId="3" borderId="5" xfId="0" applyNumberFormat="1" applyFont="1" applyFill="1" applyBorder="1" applyAlignment="1">
      <alignment horizontal="center" vertical="center" wrapText="1"/>
    </xf>
    <xf numFmtId="165" fontId="3" fillId="3" borderId="4" xfId="0" applyNumberFormat="1" applyFont="1" applyFill="1" applyBorder="1" applyAlignment="1">
      <alignment horizontal="center" vertical="center" wrapText="1"/>
    </xf>
    <xf numFmtId="165" fontId="3" fillId="3" borderId="39" xfId="0" applyNumberFormat="1" applyFont="1" applyFill="1" applyBorder="1" applyAlignment="1">
      <alignment horizontal="center" vertical="center" wrapText="1"/>
    </xf>
    <xf numFmtId="165" fontId="3" fillId="3" borderId="10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10" fontId="2" fillId="0" borderId="36" xfId="12" applyNumberFormat="1" applyFont="1" applyBorder="1" applyAlignment="1">
      <alignment horizontal="center" vertical="center" wrapText="1"/>
    </xf>
    <xf numFmtId="10" fontId="2" fillId="0" borderId="30" xfId="12" applyNumberFormat="1" applyFont="1" applyBorder="1" applyAlignment="1">
      <alignment horizontal="center" vertical="center" wrapText="1"/>
    </xf>
    <xf numFmtId="49" fontId="20" fillId="0" borderId="1" xfId="79" applyNumberFormat="1" applyFont="1" applyBorder="1" applyAlignment="1" applyProtection="1">
      <alignment horizontal="center" vertical="center"/>
      <protection locked="0" hidden="1"/>
    </xf>
    <xf numFmtId="0" fontId="20" fillId="3" borderId="1" xfId="79" applyFont="1" applyFill="1" applyBorder="1" applyAlignment="1">
      <alignment horizontal="center"/>
    </xf>
    <xf numFmtId="0" fontId="20" fillId="3" borderId="1" xfId="79" applyFont="1" applyFill="1" applyBorder="1" applyAlignment="1">
      <alignment horizontal="center" vertical="center"/>
    </xf>
    <xf numFmtId="0" fontId="20" fillId="3" borderId="1" xfId="68" applyFont="1" applyFill="1" applyBorder="1" applyAlignment="1">
      <alignment horizontal="center" vertical="center"/>
    </xf>
    <xf numFmtId="49" fontId="20" fillId="3" borderId="1" xfId="79" applyNumberFormat="1" applyFont="1" applyFill="1" applyBorder="1" applyAlignment="1" applyProtection="1">
      <alignment horizontal="center" vertical="center"/>
      <protection locked="0" hidden="1"/>
    </xf>
    <xf numFmtId="0" fontId="4" fillId="2" borderId="23" xfId="79" applyFont="1" applyFill="1" applyBorder="1" applyAlignment="1">
      <alignment horizontal="center"/>
    </xf>
    <xf numFmtId="0" fontId="4" fillId="2" borderId="3" xfId="79" applyFont="1" applyFill="1" applyBorder="1" applyAlignment="1">
      <alignment horizontal="center"/>
    </xf>
    <xf numFmtId="0" fontId="20" fillId="0" borderId="23" xfId="79" applyFont="1" applyBorder="1" applyAlignment="1">
      <alignment horizontal="center" vertical="center"/>
    </xf>
    <xf numFmtId="0" fontId="20" fillId="0" borderId="3" xfId="79" applyFont="1" applyBorder="1" applyAlignment="1">
      <alignment horizontal="center" vertical="center"/>
    </xf>
    <xf numFmtId="0" fontId="4" fillId="0" borderId="23" xfId="79" applyFont="1" applyBorder="1" applyAlignment="1">
      <alignment horizontal="center"/>
    </xf>
    <xf numFmtId="0" fontId="4" fillId="0" borderId="3" xfId="79" applyFont="1" applyBorder="1" applyAlignment="1">
      <alignment horizontal="center"/>
    </xf>
    <xf numFmtId="0" fontId="21" fillId="0" borderId="31" xfId="79" applyFont="1" applyBorder="1" applyAlignment="1">
      <alignment horizontal="left" vertical="top" wrapText="1"/>
    </xf>
    <xf numFmtId="0" fontId="21" fillId="0" borderId="30" xfId="79" applyFont="1" applyBorder="1" applyAlignment="1">
      <alignment horizontal="left" vertical="top" wrapText="1"/>
    </xf>
    <xf numFmtId="0" fontId="21" fillId="0" borderId="32" xfId="79" applyFont="1" applyBorder="1" applyAlignment="1">
      <alignment horizontal="left" vertical="top" wrapText="1"/>
    </xf>
    <xf numFmtId="0" fontId="21" fillId="0" borderId="33" xfId="79" applyFont="1" applyBorder="1" applyAlignment="1">
      <alignment horizontal="left" vertical="top" wrapText="1"/>
    </xf>
    <xf numFmtId="0" fontId="21" fillId="0" borderId="0" xfId="79" applyFont="1" applyAlignment="1">
      <alignment horizontal="left" vertical="top" wrapText="1"/>
    </xf>
    <xf numFmtId="0" fontId="21" fillId="0" borderId="34" xfId="79" applyFont="1" applyBorder="1" applyAlignment="1">
      <alignment horizontal="left" vertical="top" wrapText="1"/>
    </xf>
    <xf numFmtId="0" fontId="21" fillId="0" borderId="35" xfId="79" applyFont="1" applyBorder="1" applyAlignment="1">
      <alignment horizontal="left" vertical="top" wrapText="1"/>
    </xf>
    <xf numFmtId="0" fontId="21" fillId="0" borderId="36" xfId="79" applyFont="1" applyBorder="1" applyAlignment="1">
      <alignment horizontal="left" vertical="top" wrapText="1"/>
    </xf>
    <xf numFmtId="0" fontId="21" fillId="0" borderId="37" xfId="79" applyFont="1" applyBorder="1" applyAlignment="1">
      <alignment horizontal="left" vertical="top" wrapText="1"/>
    </xf>
    <xf numFmtId="0" fontId="4" fillId="0" borderId="1" xfId="1" applyBorder="1" applyAlignment="1">
      <alignment horizontal="center" wrapText="1"/>
    </xf>
    <xf numFmtId="0" fontId="4" fillId="0" borderId="1" xfId="1" applyBorder="1" applyAlignment="1">
      <alignment horizontal="center" vertical="center" wrapText="1"/>
    </xf>
    <xf numFmtId="0" fontId="4" fillId="0" borderId="13" xfId="1" applyBorder="1" applyAlignment="1">
      <alignment horizontal="center"/>
    </xf>
    <xf numFmtId="0" fontId="4" fillId="0" borderId="0" xfId="1" applyAlignment="1">
      <alignment horizontal="center"/>
    </xf>
    <xf numFmtId="0" fontId="2" fillId="2" borderId="30" xfId="1" applyFont="1" applyFill="1" applyBorder="1" applyAlignment="1">
      <alignment horizontal="center" vertical="top"/>
    </xf>
    <xf numFmtId="0" fontId="17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166" fontId="4" fillId="2" borderId="0" xfId="1" applyNumberFormat="1" applyFill="1" applyAlignment="1">
      <alignment horizontal="center" vertical="center"/>
    </xf>
    <xf numFmtId="10" fontId="2" fillId="2" borderId="0" xfId="10" applyNumberFormat="1" applyFont="1" applyFill="1" applyAlignment="1">
      <alignment horizontal="center" vertical="center"/>
    </xf>
    <xf numFmtId="4" fontId="14" fillId="4" borderId="18" xfId="1" applyNumberFormat="1" applyFont="1" applyFill="1" applyBorder="1" applyAlignment="1">
      <alignment horizontal="center" vertical="center" wrapText="1"/>
    </xf>
    <xf numFmtId="4" fontId="14" fillId="4" borderId="19" xfId="1" applyNumberFormat="1" applyFont="1" applyFill="1" applyBorder="1" applyAlignment="1">
      <alignment horizontal="center" vertical="center" wrapText="1"/>
    </xf>
    <xf numFmtId="4" fontId="14" fillId="4" borderId="20" xfId="1" applyNumberFormat="1" applyFont="1" applyFill="1" applyBorder="1" applyAlignment="1">
      <alignment horizontal="center" vertical="center" wrapText="1"/>
    </xf>
    <xf numFmtId="4" fontId="14" fillId="4" borderId="14" xfId="1" applyNumberFormat="1" applyFont="1" applyFill="1" applyBorder="1" applyAlignment="1">
      <alignment horizontal="center" vertical="center" wrapText="1"/>
    </xf>
    <xf numFmtId="4" fontId="14" fillId="4" borderId="15" xfId="1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1" applyBorder="1" applyAlignment="1">
      <alignment horizontal="center" vertical="center"/>
    </xf>
    <xf numFmtId="0" fontId="4" fillId="0" borderId="1" xfId="1" applyBorder="1" applyAlignment="1">
      <alignment horizontal="left" vertical="center" wrapText="1"/>
    </xf>
    <xf numFmtId="10" fontId="4" fillId="0" borderId="1" xfId="12" applyNumberFormat="1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</cellXfs>
  <cellStyles count="286">
    <cellStyle name="Excel Built-in Normal" xfId="18" xr:uid="{00000000-0005-0000-0000-000000000000}"/>
    <cellStyle name="Moeda" xfId="13" builtinId="4"/>
    <cellStyle name="Moeda 2" xfId="2" xr:uid="{00000000-0005-0000-0000-000002000000}"/>
    <cellStyle name="Moeda 2 2" xfId="20" xr:uid="{00000000-0005-0000-0000-000003000000}"/>
    <cellStyle name="Moeda 2 2 2" xfId="21" xr:uid="{00000000-0005-0000-0000-000004000000}"/>
    <cellStyle name="Moeda 2 2 2 2" xfId="22" xr:uid="{00000000-0005-0000-0000-000005000000}"/>
    <cellStyle name="Moeda 2 2 2 2 2" xfId="258" xr:uid="{00000000-0005-0000-0000-000006000000}"/>
    <cellStyle name="Moeda 2 2 2 3" xfId="23" xr:uid="{00000000-0005-0000-0000-000007000000}"/>
    <cellStyle name="Moeda 2 2 2 3 2" xfId="259" xr:uid="{00000000-0005-0000-0000-000008000000}"/>
    <cellStyle name="Moeda 2 2 3" xfId="24" xr:uid="{00000000-0005-0000-0000-000009000000}"/>
    <cellStyle name="Moeda 2 2 3 2" xfId="260" xr:uid="{00000000-0005-0000-0000-00000A000000}"/>
    <cellStyle name="Moeda 2 2 4" xfId="25" xr:uid="{00000000-0005-0000-0000-00000B000000}"/>
    <cellStyle name="Moeda 2 2 4 2" xfId="261" xr:uid="{00000000-0005-0000-0000-00000C000000}"/>
    <cellStyle name="Moeda 2 2 5" xfId="26" xr:uid="{00000000-0005-0000-0000-00000D000000}"/>
    <cellStyle name="Moeda 2 2 5 2" xfId="262" xr:uid="{00000000-0005-0000-0000-00000E000000}"/>
    <cellStyle name="Moeda 2 2 6" xfId="27" xr:uid="{00000000-0005-0000-0000-00000F000000}"/>
    <cellStyle name="Moeda 2 2 6 2" xfId="263" xr:uid="{00000000-0005-0000-0000-000010000000}"/>
    <cellStyle name="Moeda 2 2 7" xfId="28" xr:uid="{00000000-0005-0000-0000-000011000000}"/>
    <cellStyle name="Moeda 2 2 7 2" xfId="264" xr:uid="{00000000-0005-0000-0000-000012000000}"/>
    <cellStyle name="Moeda 2 2 8" xfId="257" xr:uid="{00000000-0005-0000-0000-000013000000}"/>
    <cellStyle name="Moeda 2 3" xfId="29" xr:uid="{00000000-0005-0000-0000-000014000000}"/>
    <cellStyle name="Moeda 2 3 2" xfId="265" xr:uid="{00000000-0005-0000-0000-000015000000}"/>
    <cellStyle name="Moeda 2 4" xfId="30" xr:uid="{00000000-0005-0000-0000-000016000000}"/>
    <cellStyle name="Moeda 2 4 2" xfId="266" xr:uid="{00000000-0005-0000-0000-000017000000}"/>
    <cellStyle name="Moeda 2 5" xfId="31" xr:uid="{00000000-0005-0000-0000-000018000000}"/>
    <cellStyle name="Moeda 2 5 2" xfId="267" xr:uid="{00000000-0005-0000-0000-000019000000}"/>
    <cellStyle name="Moeda 2 6" xfId="32" xr:uid="{00000000-0005-0000-0000-00001A000000}"/>
    <cellStyle name="Moeda 2 6 2" xfId="268" xr:uid="{00000000-0005-0000-0000-00001B000000}"/>
    <cellStyle name="Moeda 2 7" xfId="19" xr:uid="{00000000-0005-0000-0000-00001C000000}"/>
    <cellStyle name="Moeda 2 7 2" xfId="256" xr:uid="{00000000-0005-0000-0000-00001D000000}"/>
    <cellStyle name="Moeda 3" xfId="3" xr:uid="{00000000-0005-0000-0000-00001E000000}"/>
    <cellStyle name="Moeda 3 10" xfId="34" xr:uid="{00000000-0005-0000-0000-00001F000000}"/>
    <cellStyle name="Moeda 3 11" xfId="35" xr:uid="{00000000-0005-0000-0000-000020000000}"/>
    <cellStyle name="Moeda 3 11 2" xfId="269" xr:uid="{00000000-0005-0000-0000-000021000000}"/>
    <cellStyle name="Moeda 3 12" xfId="36" xr:uid="{00000000-0005-0000-0000-000022000000}"/>
    <cellStyle name="Moeda 3 12 2" xfId="270" xr:uid="{00000000-0005-0000-0000-000023000000}"/>
    <cellStyle name="Moeda 3 13" xfId="37" xr:uid="{00000000-0005-0000-0000-000024000000}"/>
    <cellStyle name="Moeda 3 13 2" xfId="271" xr:uid="{00000000-0005-0000-0000-000025000000}"/>
    <cellStyle name="Moeda 3 14" xfId="38" xr:uid="{00000000-0005-0000-0000-000026000000}"/>
    <cellStyle name="Moeda 3 14 2" xfId="272" xr:uid="{00000000-0005-0000-0000-000027000000}"/>
    <cellStyle name="Moeda 3 15" xfId="39" xr:uid="{00000000-0005-0000-0000-000028000000}"/>
    <cellStyle name="Moeda 3 15 2" xfId="273" xr:uid="{00000000-0005-0000-0000-000029000000}"/>
    <cellStyle name="Moeda 3 16" xfId="40" xr:uid="{00000000-0005-0000-0000-00002A000000}"/>
    <cellStyle name="Moeda 3 16 2" xfId="274" xr:uid="{00000000-0005-0000-0000-00002B000000}"/>
    <cellStyle name="Moeda 3 17" xfId="41" xr:uid="{00000000-0005-0000-0000-00002C000000}"/>
    <cellStyle name="Moeda 3 17 2" xfId="275" xr:uid="{00000000-0005-0000-0000-00002D000000}"/>
    <cellStyle name="Moeda 3 18" xfId="42" xr:uid="{00000000-0005-0000-0000-00002E000000}"/>
    <cellStyle name="Moeda 3 18 2" xfId="276" xr:uid="{00000000-0005-0000-0000-00002F000000}"/>
    <cellStyle name="Moeda 3 19" xfId="43" xr:uid="{00000000-0005-0000-0000-000030000000}"/>
    <cellStyle name="Moeda 3 19 2" xfId="277" xr:uid="{00000000-0005-0000-0000-000031000000}"/>
    <cellStyle name="Moeda 3 2" xfId="4" xr:uid="{00000000-0005-0000-0000-000032000000}"/>
    <cellStyle name="Moeda 3 2 10" xfId="45" xr:uid="{00000000-0005-0000-0000-000033000000}"/>
    <cellStyle name="Moeda 3 2 11" xfId="46" xr:uid="{00000000-0005-0000-0000-000034000000}"/>
    <cellStyle name="Moeda 3 2 12" xfId="47" xr:uid="{00000000-0005-0000-0000-000035000000}"/>
    <cellStyle name="Moeda 3 2 13" xfId="48" xr:uid="{00000000-0005-0000-0000-000036000000}"/>
    <cellStyle name="Moeda 3 2 14" xfId="49" xr:uid="{00000000-0005-0000-0000-000037000000}"/>
    <cellStyle name="Moeda 3 2 15" xfId="44" xr:uid="{00000000-0005-0000-0000-000038000000}"/>
    <cellStyle name="Moeda 3 2 15 2" xfId="278" xr:uid="{00000000-0005-0000-0000-000039000000}"/>
    <cellStyle name="Moeda 3 2 2" xfId="5" xr:uid="{00000000-0005-0000-0000-00003A000000}"/>
    <cellStyle name="Moeda 3 2 2 2" xfId="50" xr:uid="{00000000-0005-0000-0000-00003B000000}"/>
    <cellStyle name="Moeda 3 2 3" xfId="6" xr:uid="{00000000-0005-0000-0000-00003C000000}"/>
    <cellStyle name="Moeda 3 2 3 2" xfId="51" xr:uid="{00000000-0005-0000-0000-00003D000000}"/>
    <cellStyle name="Moeda 3 2 4" xfId="52" xr:uid="{00000000-0005-0000-0000-00003E000000}"/>
    <cellStyle name="Moeda 3 2 5" xfId="53" xr:uid="{00000000-0005-0000-0000-00003F000000}"/>
    <cellStyle name="Moeda 3 2 6" xfId="54" xr:uid="{00000000-0005-0000-0000-000040000000}"/>
    <cellStyle name="Moeda 3 2 7" xfId="55" xr:uid="{00000000-0005-0000-0000-000041000000}"/>
    <cellStyle name="Moeda 3 2 8" xfId="56" xr:uid="{00000000-0005-0000-0000-000042000000}"/>
    <cellStyle name="Moeda 3 2 9" xfId="57" xr:uid="{00000000-0005-0000-0000-000043000000}"/>
    <cellStyle name="Moeda 3 20" xfId="58" xr:uid="{00000000-0005-0000-0000-000044000000}"/>
    <cellStyle name="Moeda 3 20 2" xfId="279" xr:uid="{00000000-0005-0000-0000-000045000000}"/>
    <cellStyle name="Moeda 3 21" xfId="59" xr:uid="{00000000-0005-0000-0000-000046000000}"/>
    <cellStyle name="Moeda 3 21 2" xfId="280" xr:uid="{00000000-0005-0000-0000-000047000000}"/>
    <cellStyle name="Moeda 3 22" xfId="60" xr:uid="{00000000-0005-0000-0000-000048000000}"/>
    <cellStyle name="Moeda 3 22 2" xfId="281" xr:uid="{00000000-0005-0000-0000-000049000000}"/>
    <cellStyle name="Moeda 3 23" xfId="33" xr:uid="{00000000-0005-0000-0000-00004A000000}"/>
    <cellStyle name="Moeda 3 3" xfId="7" xr:uid="{00000000-0005-0000-0000-00004B000000}"/>
    <cellStyle name="Moeda 3 3 2" xfId="61" xr:uid="{00000000-0005-0000-0000-00004C000000}"/>
    <cellStyle name="Moeda 3 4" xfId="62" xr:uid="{00000000-0005-0000-0000-00004D000000}"/>
    <cellStyle name="Moeda 3 5" xfId="63" xr:uid="{00000000-0005-0000-0000-00004E000000}"/>
    <cellStyle name="Moeda 3 6" xfId="64" xr:uid="{00000000-0005-0000-0000-00004F000000}"/>
    <cellStyle name="Moeda 3 7" xfId="65" xr:uid="{00000000-0005-0000-0000-000050000000}"/>
    <cellStyle name="Moeda 3 8" xfId="66" xr:uid="{00000000-0005-0000-0000-000051000000}"/>
    <cellStyle name="Moeda 3 9" xfId="67" xr:uid="{00000000-0005-0000-0000-000052000000}"/>
    <cellStyle name="Moeda 4" xfId="253" xr:uid="{00000000-0005-0000-0000-000053000000}"/>
    <cellStyle name="Normal" xfId="0" builtinId="0"/>
    <cellStyle name="Normal 10" xfId="68" xr:uid="{00000000-0005-0000-0000-000055000000}"/>
    <cellStyle name="Normal 11 10" xfId="69" xr:uid="{00000000-0005-0000-0000-000056000000}"/>
    <cellStyle name="Normal 11 11" xfId="70" xr:uid="{00000000-0005-0000-0000-000057000000}"/>
    <cellStyle name="Normal 11 2" xfId="71" xr:uid="{00000000-0005-0000-0000-000058000000}"/>
    <cellStyle name="Normal 11 3" xfId="72" xr:uid="{00000000-0005-0000-0000-000059000000}"/>
    <cellStyle name="Normal 11 4" xfId="73" xr:uid="{00000000-0005-0000-0000-00005A000000}"/>
    <cellStyle name="Normal 11 5" xfId="74" xr:uid="{00000000-0005-0000-0000-00005B000000}"/>
    <cellStyle name="Normal 11 6" xfId="75" xr:uid="{00000000-0005-0000-0000-00005C000000}"/>
    <cellStyle name="Normal 11 7" xfId="76" xr:uid="{00000000-0005-0000-0000-00005D000000}"/>
    <cellStyle name="Normal 11 8" xfId="77" xr:uid="{00000000-0005-0000-0000-00005E000000}"/>
    <cellStyle name="Normal 11 9" xfId="78" xr:uid="{00000000-0005-0000-0000-00005F000000}"/>
    <cellStyle name="Normal 2" xfId="1" xr:uid="{00000000-0005-0000-0000-000060000000}"/>
    <cellStyle name="Normal 2 10" xfId="80" xr:uid="{00000000-0005-0000-0000-000061000000}"/>
    <cellStyle name="Normal 2 11" xfId="81" xr:uid="{00000000-0005-0000-0000-000062000000}"/>
    <cellStyle name="Normal 2 12" xfId="82" xr:uid="{00000000-0005-0000-0000-000063000000}"/>
    <cellStyle name="Normal 2 13" xfId="79" xr:uid="{00000000-0005-0000-0000-000064000000}"/>
    <cellStyle name="Normal 2 2" xfId="8" xr:uid="{00000000-0005-0000-0000-000065000000}"/>
    <cellStyle name="Normal 2 2 2" xfId="83" xr:uid="{00000000-0005-0000-0000-000066000000}"/>
    <cellStyle name="Normal 2 2 2 2" xfId="84" xr:uid="{00000000-0005-0000-0000-000067000000}"/>
    <cellStyle name="Normal 2 2 2 2 2" xfId="85" xr:uid="{00000000-0005-0000-0000-000068000000}"/>
    <cellStyle name="Normal 2 2 2 2 3" xfId="86" xr:uid="{00000000-0005-0000-0000-000069000000}"/>
    <cellStyle name="Normal 2 2 2 3" xfId="87" xr:uid="{00000000-0005-0000-0000-00006A000000}"/>
    <cellStyle name="Normal 2 2 2 4" xfId="88" xr:uid="{00000000-0005-0000-0000-00006B000000}"/>
    <cellStyle name="Normal 2 2 3" xfId="89" xr:uid="{00000000-0005-0000-0000-00006C000000}"/>
    <cellStyle name="Normal 2 2 4" xfId="90" xr:uid="{00000000-0005-0000-0000-00006D000000}"/>
    <cellStyle name="Normal 2 2 5" xfId="91" xr:uid="{00000000-0005-0000-0000-00006E000000}"/>
    <cellStyle name="Normal 2 2 6" xfId="92" xr:uid="{00000000-0005-0000-0000-00006F000000}"/>
    <cellStyle name="Normal 2 2 7" xfId="93" xr:uid="{00000000-0005-0000-0000-000070000000}"/>
    <cellStyle name="Normal 2 2 8" xfId="94" xr:uid="{00000000-0005-0000-0000-000071000000}"/>
    <cellStyle name="Normal 2 3" xfId="95" xr:uid="{00000000-0005-0000-0000-000072000000}"/>
    <cellStyle name="Normal 2 3 10" xfId="96" xr:uid="{00000000-0005-0000-0000-000073000000}"/>
    <cellStyle name="Normal 2 3 11" xfId="97" xr:uid="{00000000-0005-0000-0000-000074000000}"/>
    <cellStyle name="Normal 2 3 2" xfId="98" xr:uid="{00000000-0005-0000-0000-000075000000}"/>
    <cellStyle name="Normal 2 3 3" xfId="99" xr:uid="{00000000-0005-0000-0000-000076000000}"/>
    <cellStyle name="Normal 2 3 4" xfId="100" xr:uid="{00000000-0005-0000-0000-000077000000}"/>
    <cellStyle name="Normal 2 3 5" xfId="101" xr:uid="{00000000-0005-0000-0000-000078000000}"/>
    <cellStyle name="Normal 2 3 6" xfId="102" xr:uid="{00000000-0005-0000-0000-000079000000}"/>
    <cellStyle name="Normal 2 3 7" xfId="103" xr:uid="{00000000-0005-0000-0000-00007A000000}"/>
    <cellStyle name="Normal 2 3 8" xfId="104" xr:uid="{00000000-0005-0000-0000-00007B000000}"/>
    <cellStyle name="Normal 2 3 9" xfId="105" xr:uid="{00000000-0005-0000-0000-00007C000000}"/>
    <cellStyle name="Normal 2 4" xfId="106" xr:uid="{00000000-0005-0000-0000-00007D000000}"/>
    <cellStyle name="Normal 2 4 10" xfId="107" xr:uid="{00000000-0005-0000-0000-00007E000000}"/>
    <cellStyle name="Normal 2 4 11" xfId="108" xr:uid="{00000000-0005-0000-0000-00007F000000}"/>
    <cellStyle name="Normal 2 4 2" xfId="109" xr:uid="{00000000-0005-0000-0000-000080000000}"/>
    <cellStyle name="Normal 2 4 3" xfId="110" xr:uid="{00000000-0005-0000-0000-000081000000}"/>
    <cellStyle name="Normal 2 4 4" xfId="111" xr:uid="{00000000-0005-0000-0000-000082000000}"/>
    <cellStyle name="Normal 2 4 5" xfId="112" xr:uid="{00000000-0005-0000-0000-000083000000}"/>
    <cellStyle name="Normal 2 4 6" xfId="113" xr:uid="{00000000-0005-0000-0000-000084000000}"/>
    <cellStyle name="Normal 2 4 7" xfId="114" xr:uid="{00000000-0005-0000-0000-000085000000}"/>
    <cellStyle name="Normal 2 4 8" xfId="115" xr:uid="{00000000-0005-0000-0000-000086000000}"/>
    <cellStyle name="Normal 2 4 9" xfId="116" xr:uid="{00000000-0005-0000-0000-000087000000}"/>
    <cellStyle name="Normal 2 5" xfId="117" xr:uid="{00000000-0005-0000-0000-000088000000}"/>
    <cellStyle name="Normal 2 5 10" xfId="118" xr:uid="{00000000-0005-0000-0000-000089000000}"/>
    <cellStyle name="Normal 2 5 11" xfId="119" xr:uid="{00000000-0005-0000-0000-00008A000000}"/>
    <cellStyle name="Normal 2 5 2" xfId="120" xr:uid="{00000000-0005-0000-0000-00008B000000}"/>
    <cellStyle name="Normal 2 5 3" xfId="121" xr:uid="{00000000-0005-0000-0000-00008C000000}"/>
    <cellStyle name="Normal 2 5 4" xfId="122" xr:uid="{00000000-0005-0000-0000-00008D000000}"/>
    <cellStyle name="Normal 2 5 5" xfId="123" xr:uid="{00000000-0005-0000-0000-00008E000000}"/>
    <cellStyle name="Normal 2 5 6" xfId="124" xr:uid="{00000000-0005-0000-0000-00008F000000}"/>
    <cellStyle name="Normal 2 5 7" xfId="125" xr:uid="{00000000-0005-0000-0000-000090000000}"/>
    <cellStyle name="Normal 2 5 8" xfId="126" xr:uid="{00000000-0005-0000-0000-000091000000}"/>
    <cellStyle name="Normal 2 5 9" xfId="127" xr:uid="{00000000-0005-0000-0000-000092000000}"/>
    <cellStyle name="Normal 2 6" xfId="128" xr:uid="{00000000-0005-0000-0000-000093000000}"/>
    <cellStyle name="Normal 2 6 10" xfId="129" xr:uid="{00000000-0005-0000-0000-000094000000}"/>
    <cellStyle name="Normal 2 6 11" xfId="130" xr:uid="{00000000-0005-0000-0000-000095000000}"/>
    <cellStyle name="Normal 2 6 2" xfId="131" xr:uid="{00000000-0005-0000-0000-000096000000}"/>
    <cellStyle name="Normal 2 6 3" xfId="132" xr:uid="{00000000-0005-0000-0000-000097000000}"/>
    <cellStyle name="Normal 2 6 4" xfId="133" xr:uid="{00000000-0005-0000-0000-000098000000}"/>
    <cellStyle name="Normal 2 6 5" xfId="134" xr:uid="{00000000-0005-0000-0000-000099000000}"/>
    <cellStyle name="Normal 2 6 6" xfId="135" xr:uid="{00000000-0005-0000-0000-00009A000000}"/>
    <cellStyle name="Normal 2 6 7" xfId="136" xr:uid="{00000000-0005-0000-0000-00009B000000}"/>
    <cellStyle name="Normal 2 6 8" xfId="137" xr:uid="{00000000-0005-0000-0000-00009C000000}"/>
    <cellStyle name="Normal 2 6 9" xfId="138" xr:uid="{00000000-0005-0000-0000-00009D000000}"/>
    <cellStyle name="Normal 2 7" xfId="139" xr:uid="{00000000-0005-0000-0000-00009E000000}"/>
    <cellStyle name="Normal 2 7 10" xfId="140" xr:uid="{00000000-0005-0000-0000-00009F000000}"/>
    <cellStyle name="Normal 2 7 11" xfId="141" xr:uid="{00000000-0005-0000-0000-0000A0000000}"/>
    <cellStyle name="Normal 2 7 2" xfId="142" xr:uid="{00000000-0005-0000-0000-0000A1000000}"/>
    <cellStyle name="Normal 2 7 3" xfId="143" xr:uid="{00000000-0005-0000-0000-0000A2000000}"/>
    <cellStyle name="Normal 2 7 4" xfId="144" xr:uid="{00000000-0005-0000-0000-0000A3000000}"/>
    <cellStyle name="Normal 2 7 5" xfId="145" xr:uid="{00000000-0005-0000-0000-0000A4000000}"/>
    <cellStyle name="Normal 2 7 6" xfId="146" xr:uid="{00000000-0005-0000-0000-0000A5000000}"/>
    <cellStyle name="Normal 2 7 7" xfId="147" xr:uid="{00000000-0005-0000-0000-0000A6000000}"/>
    <cellStyle name="Normal 2 7 8" xfId="148" xr:uid="{00000000-0005-0000-0000-0000A7000000}"/>
    <cellStyle name="Normal 2 7 9" xfId="149" xr:uid="{00000000-0005-0000-0000-0000A8000000}"/>
    <cellStyle name="Normal 2 8" xfId="150" xr:uid="{00000000-0005-0000-0000-0000A9000000}"/>
    <cellStyle name="Normal 2 9" xfId="151" xr:uid="{00000000-0005-0000-0000-0000AA000000}"/>
    <cellStyle name="Normal 26 2" xfId="15" xr:uid="{00000000-0005-0000-0000-0000AB000000}"/>
    <cellStyle name="Normal 3" xfId="9" xr:uid="{00000000-0005-0000-0000-0000AC000000}"/>
    <cellStyle name="Normal 3 10" xfId="152" xr:uid="{00000000-0005-0000-0000-0000AD000000}"/>
    <cellStyle name="Normal 3 11" xfId="153" xr:uid="{00000000-0005-0000-0000-0000AE000000}"/>
    <cellStyle name="Normal 3 12" xfId="154" xr:uid="{00000000-0005-0000-0000-0000AF000000}"/>
    <cellStyle name="Normal 3 13" xfId="155" xr:uid="{00000000-0005-0000-0000-0000B0000000}"/>
    <cellStyle name="Normal 3 14" xfId="156" xr:uid="{00000000-0005-0000-0000-0000B1000000}"/>
    <cellStyle name="Normal 3 15" xfId="157" xr:uid="{00000000-0005-0000-0000-0000B2000000}"/>
    <cellStyle name="Normal 3 16" xfId="158" xr:uid="{00000000-0005-0000-0000-0000B3000000}"/>
    <cellStyle name="Normal 3 17" xfId="159" xr:uid="{00000000-0005-0000-0000-0000B4000000}"/>
    <cellStyle name="Normal 3 18" xfId="160" xr:uid="{00000000-0005-0000-0000-0000B5000000}"/>
    <cellStyle name="Normal 3 19" xfId="161" xr:uid="{00000000-0005-0000-0000-0000B6000000}"/>
    <cellStyle name="Normal 3 2" xfId="162" xr:uid="{00000000-0005-0000-0000-0000B7000000}"/>
    <cellStyle name="Normal 3 2 2" xfId="163" xr:uid="{00000000-0005-0000-0000-0000B8000000}"/>
    <cellStyle name="Normal 3 2 2 2" xfId="164" xr:uid="{00000000-0005-0000-0000-0000B9000000}"/>
    <cellStyle name="Normal 3 2 2 3" xfId="165" xr:uid="{00000000-0005-0000-0000-0000BA000000}"/>
    <cellStyle name="Normal 3 2 3" xfId="166" xr:uid="{00000000-0005-0000-0000-0000BB000000}"/>
    <cellStyle name="Normal 3 2 4" xfId="167" xr:uid="{00000000-0005-0000-0000-0000BC000000}"/>
    <cellStyle name="Normal 3 2 5" xfId="168" xr:uid="{00000000-0005-0000-0000-0000BD000000}"/>
    <cellStyle name="Normal 3 2 6" xfId="169" xr:uid="{00000000-0005-0000-0000-0000BE000000}"/>
    <cellStyle name="Normal 3 2 7" xfId="170" xr:uid="{00000000-0005-0000-0000-0000BF000000}"/>
    <cellStyle name="Normal 3 20" xfId="171" xr:uid="{00000000-0005-0000-0000-0000C0000000}"/>
    <cellStyle name="Normal 3 21" xfId="172" xr:uid="{00000000-0005-0000-0000-0000C1000000}"/>
    <cellStyle name="Normal 3 22" xfId="173" xr:uid="{00000000-0005-0000-0000-0000C2000000}"/>
    <cellStyle name="Normal 3 23" xfId="174" xr:uid="{00000000-0005-0000-0000-0000C3000000}"/>
    <cellStyle name="Normal 3 3" xfId="175" xr:uid="{00000000-0005-0000-0000-0000C4000000}"/>
    <cellStyle name="Normal 3 4" xfId="176" xr:uid="{00000000-0005-0000-0000-0000C5000000}"/>
    <cellStyle name="Normal 3 5" xfId="177" xr:uid="{00000000-0005-0000-0000-0000C6000000}"/>
    <cellStyle name="Normal 3 6" xfId="178" xr:uid="{00000000-0005-0000-0000-0000C7000000}"/>
    <cellStyle name="Normal 3 7" xfId="179" xr:uid="{00000000-0005-0000-0000-0000C8000000}"/>
    <cellStyle name="Normal 3 8" xfId="180" xr:uid="{00000000-0005-0000-0000-0000C9000000}"/>
    <cellStyle name="Normal 3 9" xfId="181" xr:uid="{00000000-0005-0000-0000-0000CA000000}"/>
    <cellStyle name="Normal 4" xfId="14" xr:uid="{00000000-0005-0000-0000-0000CB000000}"/>
    <cellStyle name="Normal 5 10" xfId="182" xr:uid="{00000000-0005-0000-0000-0000CC000000}"/>
    <cellStyle name="Normal 5 11" xfId="183" xr:uid="{00000000-0005-0000-0000-0000CD000000}"/>
    <cellStyle name="Normal 5 2" xfId="184" xr:uid="{00000000-0005-0000-0000-0000CE000000}"/>
    <cellStyle name="Normal 5 3" xfId="185" xr:uid="{00000000-0005-0000-0000-0000CF000000}"/>
    <cellStyle name="Normal 5 4" xfId="186" xr:uid="{00000000-0005-0000-0000-0000D0000000}"/>
    <cellStyle name="Normal 5 5" xfId="187" xr:uid="{00000000-0005-0000-0000-0000D1000000}"/>
    <cellStyle name="Normal 5 6" xfId="188" xr:uid="{00000000-0005-0000-0000-0000D2000000}"/>
    <cellStyle name="Normal 5 7" xfId="189" xr:uid="{00000000-0005-0000-0000-0000D3000000}"/>
    <cellStyle name="Normal 5 8" xfId="190" xr:uid="{00000000-0005-0000-0000-0000D4000000}"/>
    <cellStyle name="Normal 5 9" xfId="191" xr:uid="{00000000-0005-0000-0000-0000D5000000}"/>
    <cellStyle name="Normal 7" xfId="192" xr:uid="{00000000-0005-0000-0000-0000D6000000}"/>
    <cellStyle name="Normal 9 10" xfId="193" xr:uid="{00000000-0005-0000-0000-0000D7000000}"/>
    <cellStyle name="Normal 9 11" xfId="194" xr:uid="{00000000-0005-0000-0000-0000D8000000}"/>
    <cellStyle name="Normal 9 2" xfId="195" xr:uid="{00000000-0005-0000-0000-0000D9000000}"/>
    <cellStyle name="Normal 9 3" xfId="196" xr:uid="{00000000-0005-0000-0000-0000DA000000}"/>
    <cellStyle name="Normal 9 4" xfId="197" xr:uid="{00000000-0005-0000-0000-0000DB000000}"/>
    <cellStyle name="Normal 9 5" xfId="198" xr:uid="{00000000-0005-0000-0000-0000DC000000}"/>
    <cellStyle name="Normal 9 6" xfId="199" xr:uid="{00000000-0005-0000-0000-0000DD000000}"/>
    <cellStyle name="Normal 9 7" xfId="200" xr:uid="{00000000-0005-0000-0000-0000DE000000}"/>
    <cellStyle name="Normal 9 8" xfId="201" xr:uid="{00000000-0005-0000-0000-0000DF000000}"/>
    <cellStyle name="Normal 9 9" xfId="202" xr:uid="{00000000-0005-0000-0000-0000E0000000}"/>
    <cellStyle name="Porcentagem" xfId="12" builtinId="5"/>
    <cellStyle name="Porcentagem 2" xfId="10" xr:uid="{00000000-0005-0000-0000-0000E2000000}"/>
    <cellStyle name="Porcentagem 3" xfId="203" xr:uid="{00000000-0005-0000-0000-0000E3000000}"/>
    <cellStyle name="Separador de milhares 2" xfId="11" xr:uid="{00000000-0005-0000-0000-0000E4000000}"/>
    <cellStyle name="Separador de milhares 2 10" xfId="204" xr:uid="{00000000-0005-0000-0000-0000E5000000}"/>
    <cellStyle name="Separador de milhares 2 11" xfId="205" xr:uid="{00000000-0005-0000-0000-0000E6000000}"/>
    <cellStyle name="Separador de milhares 2 2" xfId="206" xr:uid="{00000000-0005-0000-0000-0000E7000000}"/>
    <cellStyle name="Separador de milhares 2 3" xfId="207" xr:uid="{00000000-0005-0000-0000-0000E8000000}"/>
    <cellStyle name="Separador de milhares 2 4" xfId="208" xr:uid="{00000000-0005-0000-0000-0000E9000000}"/>
    <cellStyle name="Separador de milhares 2 5" xfId="209" xr:uid="{00000000-0005-0000-0000-0000EA000000}"/>
    <cellStyle name="Separador de milhares 2 6" xfId="210" xr:uid="{00000000-0005-0000-0000-0000EB000000}"/>
    <cellStyle name="Separador de milhares 2 7" xfId="211" xr:uid="{00000000-0005-0000-0000-0000EC000000}"/>
    <cellStyle name="Separador de milhares 2 8" xfId="212" xr:uid="{00000000-0005-0000-0000-0000ED000000}"/>
    <cellStyle name="Separador de milhares 2 9" xfId="213" xr:uid="{00000000-0005-0000-0000-0000EE000000}"/>
    <cellStyle name="Separador de milhares 3 10" xfId="214" xr:uid="{00000000-0005-0000-0000-0000EF000000}"/>
    <cellStyle name="Separador de milhares 3 11" xfId="215" xr:uid="{00000000-0005-0000-0000-0000F0000000}"/>
    <cellStyle name="Separador de milhares 3 12" xfId="216" xr:uid="{00000000-0005-0000-0000-0000F1000000}"/>
    <cellStyle name="Separador de milhares 3 13" xfId="217" xr:uid="{00000000-0005-0000-0000-0000F2000000}"/>
    <cellStyle name="Separador de milhares 3 14" xfId="218" xr:uid="{00000000-0005-0000-0000-0000F3000000}"/>
    <cellStyle name="Separador de milhares 3 2" xfId="219" xr:uid="{00000000-0005-0000-0000-0000F4000000}"/>
    <cellStyle name="Separador de milhares 3 3" xfId="220" xr:uid="{00000000-0005-0000-0000-0000F5000000}"/>
    <cellStyle name="Separador de milhares 3 4" xfId="221" xr:uid="{00000000-0005-0000-0000-0000F6000000}"/>
    <cellStyle name="Separador de milhares 3 5" xfId="222" xr:uid="{00000000-0005-0000-0000-0000F7000000}"/>
    <cellStyle name="Separador de milhares 3 6" xfId="223" xr:uid="{00000000-0005-0000-0000-0000F8000000}"/>
    <cellStyle name="Separador de milhares 3 7" xfId="224" xr:uid="{00000000-0005-0000-0000-0000F9000000}"/>
    <cellStyle name="Separador de milhares 3 8" xfId="225" xr:uid="{00000000-0005-0000-0000-0000FA000000}"/>
    <cellStyle name="Separador de milhares 3 9" xfId="226" xr:uid="{00000000-0005-0000-0000-0000FB000000}"/>
    <cellStyle name="Separador de milhares 4" xfId="227" xr:uid="{00000000-0005-0000-0000-0000FC000000}"/>
    <cellStyle name="Separador de milhares 4 2" xfId="282" xr:uid="{00000000-0005-0000-0000-0000FD000000}"/>
    <cellStyle name="Separador de milhares 5 10" xfId="228" xr:uid="{00000000-0005-0000-0000-0000FE000000}"/>
    <cellStyle name="Separador de milhares 5 11" xfId="229" xr:uid="{00000000-0005-0000-0000-0000FF000000}"/>
    <cellStyle name="Separador de milhares 5 2" xfId="230" xr:uid="{00000000-0005-0000-0000-000000010000}"/>
    <cellStyle name="Separador de milhares 5 3" xfId="231" xr:uid="{00000000-0005-0000-0000-000001010000}"/>
    <cellStyle name="Separador de milhares 5 4" xfId="232" xr:uid="{00000000-0005-0000-0000-000002010000}"/>
    <cellStyle name="Separador de milhares 5 5" xfId="233" xr:uid="{00000000-0005-0000-0000-000003010000}"/>
    <cellStyle name="Separador de milhares 5 6" xfId="234" xr:uid="{00000000-0005-0000-0000-000004010000}"/>
    <cellStyle name="Separador de milhares 5 7" xfId="235" xr:uid="{00000000-0005-0000-0000-000005010000}"/>
    <cellStyle name="Separador de milhares 5 8" xfId="236" xr:uid="{00000000-0005-0000-0000-000006010000}"/>
    <cellStyle name="Separador de milhares 5 9" xfId="237" xr:uid="{00000000-0005-0000-0000-000007010000}"/>
    <cellStyle name="Separador de milhares 6 2" xfId="238" xr:uid="{00000000-0005-0000-0000-000008010000}"/>
    <cellStyle name="Separador de milhares 6 2 2" xfId="283" xr:uid="{00000000-0005-0000-0000-000009010000}"/>
    <cellStyle name="Separador de milhares 6 3" xfId="239" xr:uid="{00000000-0005-0000-0000-00000A010000}"/>
    <cellStyle name="Separador de milhares 6 3 2" xfId="284" xr:uid="{00000000-0005-0000-0000-00000B010000}"/>
    <cellStyle name="Separador de milhares 7" xfId="240" xr:uid="{00000000-0005-0000-0000-00000C010000}"/>
    <cellStyle name="Separador de milhares 9 10" xfId="241" xr:uid="{00000000-0005-0000-0000-00000D010000}"/>
    <cellStyle name="Separador de milhares 9 11" xfId="242" xr:uid="{00000000-0005-0000-0000-00000E010000}"/>
    <cellStyle name="Separador de milhares 9 2" xfId="243" xr:uid="{00000000-0005-0000-0000-00000F010000}"/>
    <cellStyle name="Separador de milhares 9 3" xfId="244" xr:uid="{00000000-0005-0000-0000-000010010000}"/>
    <cellStyle name="Separador de milhares 9 4" xfId="245" xr:uid="{00000000-0005-0000-0000-000011010000}"/>
    <cellStyle name="Separador de milhares 9 5" xfId="246" xr:uid="{00000000-0005-0000-0000-000012010000}"/>
    <cellStyle name="Separador de milhares 9 6" xfId="247" xr:uid="{00000000-0005-0000-0000-000013010000}"/>
    <cellStyle name="Separador de milhares 9 7" xfId="248" xr:uid="{00000000-0005-0000-0000-000014010000}"/>
    <cellStyle name="Separador de milhares 9 8" xfId="249" xr:uid="{00000000-0005-0000-0000-000015010000}"/>
    <cellStyle name="Separador de milhares 9 9" xfId="250" xr:uid="{00000000-0005-0000-0000-000016010000}"/>
    <cellStyle name="Vírgula 2" xfId="17" xr:uid="{00000000-0005-0000-0000-000017010000}"/>
    <cellStyle name="Vírgula 2 2" xfId="252" xr:uid="{00000000-0005-0000-0000-000018010000}"/>
    <cellStyle name="Vírgula 2 2 2" xfId="285" xr:uid="{00000000-0005-0000-0000-000019010000}"/>
    <cellStyle name="Vírgula 2 3" xfId="255" xr:uid="{00000000-0005-0000-0000-00001A010000}"/>
    <cellStyle name="Vírgula 21" xfId="16" xr:uid="{00000000-0005-0000-0000-00001B010000}"/>
    <cellStyle name="Vírgula 21 2" xfId="254" xr:uid="{00000000-0005-0000-0000-00001C010000}"/>
    <cellStyle name="Vírgula 3" xfId="251" xr:uid="{00000000-0005-0000-0000-00001D010000}"/>
  </cellStyles>
  <dxfs count="0"/>
  <tableStyles count="0" defaultTableStyle="TableStyleMedium9" defaultPivotStyle="PivotStyleLight16"/>
  <colors>
    <mruColors>
      <color rgb="FFC457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394703</xdr:colOff>
      <xdr:row>0</xdr:row>
      <xdr:rowOff>77955</xdr:rowOff>
    </xdr:from>
    <xdr:ext cx="625032" cy="60031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9821" y="77955"/>
          <a:ext cx="625032" cy="6003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57150</xdr:rowOff>
    </xdr:from>
    <xdr:to>
      <xdr:col>4</xdr:col>
      <xdr:colOff>0</xdr:colOff>
      <xdr:row>37</xdr:row>
      <xdr:rowOff>85725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690" t="15002" r="17427" b="6211"/>
        <a:stretch/>
      </xdr:blipFill>
      <xdr:spPr>
        <a:xfrm>
          <a:off x="0" y="1524000"/>
          <a:ext cx="7848600" cy="5743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166158</xdr:colOff>
      <xdr:row>1</xdr:row>
      <xdr:rowOff>156634</xdr:rowOff>
    </xdr:from>
    <xdr:to>
      <xdr:col>2</xdr:col>
      <xdr:colOff>356658</xdr:colOff>
      <xdr:row>5</xdr:row>
      <xdr:rowOff>80434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58" y="318559"/>
          <a:ext cx="800100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13</xdr:row>
      <xdr:rowOff>158684</xdr:rowOff>
    </xdr:from>
    <xdr:ext cx="3916896" cy="44121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2324100" y="2511359"/>
              <a:ext cx="3916896" cy="4412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pt-BR" sz="1800" b="1" i="1">
                      <a:latin typeface="Cambria Math" panose="02040503050406030204" pitchFamily="18" charset="0"/>
                    </a:rPr>
                    <m:t>𝑩𝑫𝑰</m:t>
                  </m:r>
                  <m:r>
                    <a:rPr lang="pt-BR" sz="1800" b="1" i="1">
                      <a:latin typeface="Cambria Math" panose="02040503050406030204" pitchFamily="18" charset="0"/>
                    </a:rPr>
                    <m:t>=</m:t>
                  </m:r>
                  <m:d>
                    <m:dPr>
                      <m:begChr m:val="⌊"/>
                      <m:endChr m:val="⌋"/>
                      <m:ctrlPr>
                        <a:rPr lang="pt-BR" sz="1800" b="1" i="1">
                          <a:latin typeface="Cambria Math" panose="02040503050406030204" pitchFamily="18" charset="0"/>
                        </a:rPr>
                      </m:ctrlPr>
                    </m:dPr>
                    <m:e>
                      <m:f>
                        <m:fPr>
                          <m:ctrl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fPr>
                        <m:num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𝑨𝑪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𝑺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𝑹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𝑮</m:t>
                              </m:r>
                              <m:r>
                                <m:rPr>
                                  <m:nor/>
                                </m:r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+mn-lt"/>
                                  <a:ea typeface="+mn-ea"/>
                                  <a:cs typeface="+mn-cs"/>
                                </a:rPr>
                                <m:t> 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𝑫𝑭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)</m:t>
                              </m:r>
                            </m:e>
                          </m:d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+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𝑳</m:t>
                              </m:r>
                            </m:e>
                          </m:d>
                          <m:r>
                            <m:rPr>
                              <m:nor/>
                            </m:rPr>
                            <a:rPr lang="pt-BR" sz="1800" b="1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 </m:t>
                          </m:r>
                        </m:num>
                        <m:den>
                          <m:d>
                            <m:dPr>
                              <m:ctrlP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dPr>
                            <m:e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𝟏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−</m:t>
                              </m:r>
                              <m:r>
                                <a:rPr lang="pt-BR" sz="1800" b="1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𝑰</m:t>
                              </m:r>
                            </m:e>
                          </m:d>
                        </m:den>
                      </m:f>
                      <m:r>
                        <m:rPr>
                          <m:nor/>
                        </m:rPr>
                        <a:rPr lang="pt-BR" sz="1800" b="1" i="1">
                          <a:effectLst/>
                        </a:rPr>
                        <m:t> </m:t>
                      </m:r>
                    </m:e>
                  </m:d>
                </m:oMath>
              </a14:m>
              <a:r>
                <a:rPr lang="pt-BR" sz="1800" b="1" i="1"/>
                <a:t>-1</a:t>
              </a:r>
            </a:p>
          </xdr:txBody>
        </xdr:sp>
      </mc:Choice>
      <mc:Fallback xmlns="">
        <xdr:sp macro="" textlink="">
          <xdr:nvSpPr>
            <xdr:cNvPr id="2" name="CaixaDeTexto 1">
              <a:extLst/>
            </xdr:cNvPr>
            <xdr:cNvSpPr txBox="1"/>
          </xdr:nvSpPr>
          <xdr:spPr>
            <a:xfrm>
              <a:off x="2324100" y="2511359"/>
              <a:ext cx="3916896" cy="44121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pt-BR" sz="1800" b="1" i="0">
                  <a:latin typeface="Cambria Math" panose="02040503050406030204" pitchFamily="18" charset="0"/>
                </a:rPr>
                <a:t>𝑩𝑫𝑰=⌊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(𝟏+𝑨𝑪+𝑺+𝑹+𝑮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)(𝟏+𝑫𝑭))(𝟏+𝑳)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" </a:t>
              </a:r>
              <a:r>
                <a:rPr lang="pt-BR" sz="1800" b="1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" /((𝟏−𝑰) ) "</a:t>
              </a:r>
              <a:r>
                <a:rPr lang="pt-BR" sz="1800" b="1" i="0">
                  <a:effectLst/>
                </a:rPr>
                <a:t> </a:t>
              </a:r>
              <a:r>
                <a:rPr lang="pt-BR" sz="1800" b="1" i="0">
                  <a:effectLst/>
                  <a:latin typeface="Cambria Math" panose="02040503050406030204" pitchFamily="18" charset="0"/>
                </a:rPr>
                <a:t>" ⌋</a:t>
              </a:r>
              <a:r>
                <a:rPr lang="pt-BR" sz="1800" b="1" i="1"/>
                <a:t>-1</a:t>
              </a: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Financeiro\CUSTO\2006\Custeio\Outros\PROD9596979899000102030405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ROD959697989900010203040506"/>
      <sheetName val=" Produção_Calcário"/>
      <sheetName val="#REF"/>
      <sheetName val="LTQ"/>
      <sheetName val="RDI_DEIE"/>
      <sheetName val="NOTIFICAÇÕES POR GG"/>
    </sheetNames>
    <sheetDataSet>
      <sheetData sheetId="0" refreshError="1">
        <row r="1">
          <cell r="A1" t="str">
            <v xml:space="preserve">                                   DEAM  / DMIN / GAM</v>
          </cell>
        </row>
        <row r="18">
          <cell r="C18">
            <v>1777260</v>
          </cell>
        </row>
        <row r="19">
          <cell r="C19">
            <v>1523007</v>
          </cell>
        </row>
        <row r="20">
          <cell r="C20">
            <v>110018</v>
          </cell>
        </row>
        <row r="21">
          <cell r="C21">
            <v>110018</v>
          </cell>
        </row>
        <row r="22">
          <cell r="C22">
            <v>186481</v>
          </cell>
        </row>
        <row r="23">
          <cell r="C23">
            <v>154199</v>
          </cell>
        </row>
        <row r="24">
          <cell r="C24">
            <v>187407</v>
          </cell>
        </row>
        <row r="25">
          <cell r="C25">
            <v>217041.4</v>
          </cell>
        </row>
        <row r="26">
          <cell r="C26">
            <v>233384</v>
          </cell>
        </row>
        <row r="27">
          <cell r="C27">
            <v>192627</v>
          </cell>
        </row>
        <row r="28">
          <cell r="C28">
            <v>198448</v>
          </cell>
        </row>
        <row r="29">
          <cell r="C29">
            <v>253813</v>
          </cell>
        </row>
        <row r="30">
          <cell r="C30">
            <v>328690</v>
          </cell>
        </row>
        <row r="31">
          <cell r="C31">
            <v>265046</v>
          </cell>
        </row>
        <row r="32">
          <cell r="C32">
            <v>254193</v>
          </cell>
        </row>
        <row r="33">
          <cell r="C33">
            <v>230798</v>
          </cell>
        </row>
        <row r="34">
          <cell r="C34">
            <v>445994</v>
          </cell>
        </row>
        <row r="35">
          <cell r="C35">
            <v>318172</v>
          </cell>
        </row>
        <row r="36">
          <cell r="C36">
            <v>445994</v>
          </cell>
        </row>
        <row r="37">
          <cell r="C37">
            <v>376961</v>
          </cell>
        </row>
        <row r="38">
          <cell r="C38">
            <v>499713</v>
          </cell>
        </row>
        <row r="39">
          <cell r="C39">
            <v>523125</v>
          </cell>
        </row>
        <row r="40">
          <cell r="C40">
            <v>444224</v>
          </cell>
        </row>
        <row r="41">
          <cell r="C41">
            <v>507024</v>
          </cell>
        </row>
        <row r="42">
          <cell r="C42">
            <v>443656</v>
          </cell>
        </row>
        <row r="43">
          <cell r="C43">
            <v>634556</v>
          </cell>
        </row>
        <row r="44">
          <cell r="C44">
            <v>862127</v>
          </cell>
        </row>
        <row r="45">
          <cell r="C45">
            <v>817633</v>
          </cell>
        </row>
        <row r="46">
          <cell r="C46">
            <v>767418</v>
          </cell>
        </row>
        <row r="47">
          <cell r="C47">
            <v>607258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0.14999847407452621"/>
    <pageSetUpPr fitToPage="1"/>
  </sheetPr>
  <dimension ref="A1:M75"/>
  <sheetViews>
    <sheetView showGridLines="0" tabSelected="1" topLeftCell="A52" zoomScaleNormal="100" workbookViewId="0">
      <selection activeCell="O10" sqref="O10"/>
    </sheetView>
  </sheetViews>
  <sheetFormatPr defaultRowHeight="15" x14ac:dyDescent="0.25"/>
  <cols>
    <col min="2" max="2" width="6.28515625" bestFit="1" customWidth="1"/>
    <col min="3" max="3" width="10" style="3" bestFit="1" customWidth="1"/>
    <col min="4" max="4" width="14" style="3" bestFit="1" customWidth="1"/>
    <col min="5" max="5" width="71.5703125" style="3" customWidth="1"/>
    <col min="6" max="6" width="10.5703125" bestFit="1" customWidth="1"/>
    <col min="7" max="7" width="17.42578125" customWidth="1"/>
    <col min="8" max="8" width="21.42578125" customWidth="1"/>
    <col min="9" max="9" width="22.7109375" customWidth="1"/>
    <col min="10" max="10" width="20" customWidth="1"/>
    <col min="11" max="11" width="14.28515625" bestFit="1" customWidth="1"/>
  </cols>
  <sheetData>
    <row r="1" spans="1:11" ht="58.5" customHeight="1" thickBot="1" x14ac:dyDescent="0.3">
      <c r="B1" s="175" t="s">
        <v>230</v>
      </c>
      <c r="C1" s="176"/>
      <c r="D1" s="176"/>
      <c r="E1" s="176"/>
      <c r="F1" s="176"/>
      <c r="G1" s="176"/>
      <c r="H1" s="176"/>
      <c r="I1" s="176"/>
      <c r="J1" s="177"/>
    </row>
    <row r="2" spans="1:11" ht="16.5" thickTop="1" thickBot="1" x14ac:dyDescent="0.3">
      <c r="A2" s="119"/>
      <c r="B2" s="178" t="s">
        <v>11</v>
      </c>
      <c r="C2" s="179"/>
      <c r="D2" s="180"/>
      <c r="E2" s="160" t="s">
        <v>12</v>
      </c>
      <c r="F2" s="161"/>
      <c r="G2" s="161"/>
      <c r="H2" s="185"/>
      <c r="I2" s="120" t="s">
        <v>122</v>
      </c>
      <c r="J2" s="121">
        <v>45012</v>
      </c>
      <c r="K2" s="118"/>
    </row>
    <row r="3" spans="1:11" ht="16.5" customHeight="1" thickTop="1" thickBot="1" x14ac:dyDescent="0.3">
      <c r="B3" s="181" t="s">
        <v>4</v>
      </c>
      <c r="C3" s="182"/>
      <c r="D3" s="183"/>
      <c r="E3" s="160" t="s">
        <v>156</v>
      </c>
      <c r="F3" s="161"/>
      <c r="G3" s="161"/>
      <c r="H3" s="184"/>
      <c r="I3" s="186" t="s">
        <v>7</v>
      </c>
      <c r="J3" s="188">
        <v>0.26850000000000002</v>
      </c>
      <c r="K3" s="118"/>
    </row>
    <row r="4" spans="1:11" ht="16.5" thickTop="1" thickBot="1" x14ac:dyDescent="0.3">
      <c r="A4" s="119"/>
      <c r="B4" s="157" t="s">
        <v>5</v>
      </c>
      <c r="C4" s="158"/>
      <c r="D4" s="159"/>
      <c r="E4" s="160" t="s">
        <v>121</v>
      </c>
      <c r="F4" s="161"/>
      <c r="G4" s="161"/>
      <c r="H4" s="184"/>
      <c r="I4" s="187"/>
      <c r="J4" s="189"/>
      <c r="K4" s="118"/>
    </row>
    <row r="5" spans="1:11" ht="58.5" customHeight="1" thickTop="1" thickBot="1" x14ac:dyDescent="0.3">
      <c r="B5" s="157" t="s">
        <v>223</v>
      </c>
      <c r="C5" s="158"/>
      <c r="D5" s="159"/>
      <c r="E5" s="160" t="s">
        <v>250</v>
      </c>
      <c r="F5" s="161"/>
      <c r="G5" s="161"/>
      <c r="H5" s="161"/>
      <c r="I5" s="161"/>
      <c r="J5" s="162"/>
      <c r="K5" s="118"/>
    </row>
    <row r="6" spans="1:11" ht="15.75" customHeight="1" thickTop="1" x14ac:dyDescent="0.25">
      <c r="B6" s="163" t="s">
        <v>0</v>
      </c>
      <c r="C6" s="165" t="s">
        <v>8</v>
      </c>
      <c r="D6" s="165" t="s">
        <v>1</v>
      </c>
      <c r="E6" s="167" t="s">
        <v>2</v>
      </c>
      <c r="F6" s="169" t="s">
        <v>3</v>
      </c>
      <c r="G6" s="169" t="s">
        <v>18</v>
      </c>
      <c r="H6" s="171" t="s">
        <v>10</v>
      </c>
      <c r="I6" s="171" t="s">
        <v>6</v>
      </c>
      <c r="J6" s="173" t="s">
        <v>60</v>
      </c>
    </row>
    <row r="7" spans="1:11" x14ac:dyDescent="0.25">
      <c r="B7" s="164"/>
      <c r="C7" s="166"/>
      <c r="D7" s="166"/>
      <c r="E7" s="168"/>
      <c r="F7" s="170"/>
      <c r="G7" s="170"/>
      <c r="H7" s="172"/>
      <c r="I7" s="172"/>
      <c r="J7" s="174"/>
    </row>
    <row r="8" spans="1:11" x14ac:dyDescent="0.25">
      <c r="B8" s="145">
        <v>1</v>
      </c>
      <c r="C8" s="146"/>
      <c r="D8" s="147"/>
      <c r="E8" s="20" t="s">
        <v>51</v>
      </c>
      <c r="F8" s="151"/>
      <c r="G8" s="152"/>
      <c r="H8" s="152"/>
      <c r="I8" s="153"/>
      <c r="J8" s="7">
        <f>SUM(J9:J26)</f>
        <v>222495.65</v>
      </c>
    </row>
    <row r="9" spans="1:11" ht="67.5" customHeight="1" x14ac:dyDescent="0.25">
      <c r="B9" s="23" t="s">
        <v>32</v>
      </c>
      <c r="C9" s="24" t="s">
        <v>13</v>
      </c>
      <c r="D9" s="24" t="s">
        <v>22</v>
      </c>
      <c r="E9" s="25" t="s">
        <v>16</v>
      </c>
      <c r="F9" s="26" t="s">
        <v>17</v>
      </c>
      <c r="G9" s="27">
        <v>1</v>
      </c>
      <c r="H9" s="28">
        <v>1224.69</v>
      </c>
      <c r="I9" s="28">
        <f>ROUND(H9*(1+J$3),2)</f>
        <v>1553.52</v>
      </c>
      <c r="J9" s="29">
        <f>ROUND(G9*I9,2)</f>
        <v>1553.52</v>
      </c>
    </row>
    <row r="10" spans="1:11" ht="25.5" x14ac:dyDescent="0.25">
      <c r="B10" s="23" t="s">
        <v>33</v>
      </c>
      <c r="C10" s="30" t="s">
        <v>13</v>
      </c>
      <c r="D10" s="31" t="s">
        <v>23</v>
      </c>
      <c r="E10" s="32" t="s">
        <v>19</v>
      </c>
      <c r="F10" s="26" t="s">
        <v>17</v>
      </c>
      <c r="G10" s="27">
        <v>4</v>
      </c>
      <c r="H10" s="28">
        <v>631.9</v>
      </c>
      <c r="I10" s="28">
        <f>ROUND(H10*(1+J$3),2)</f>
        <v>801.57</v>
      </c>
      <c r="J10" s="29">
        <f t="shared" ref="J10:J52" si="0">ROUND(G10*I10,2)</f>
        <v>3206.28</v>
      </c>
    </row>
    <row r="11" spans="1:11" ht="76.5" x14ac:dyDescent="0.25">
      <c r="B11" s="23" t="s">
        <v>52</v>
      </c>
      <c r="C11" s="30" t="s">
        <v>13</v>
      </c>
      <c r="D11" s="31" t="s">
        <v>25</v>
      </c>
      <c r="E11" s="32" t="s">
        <v>24</v>
      </c>
      <c r="F11" s="26" t="s">
        <v>20</v>
      </c>
      <c r="G11" s="27">
        <v>6</v>
      </c>
      <c r="H11" s="28">
        <v>800.88</v>
      </c>
      <c r="I11" s="28">
        <f t="shared" ref="I11:I52" si="1">ROUND(H11*(1+J$3),2)</f>
        <v>1015.92</v>
      </c>
      <c r="J11" s="29">
        <f t="shared" si="0"/>
        <v>6095.52</v>
      </c>
    </row>
    <row r="12" spans="1:11" ht="25.5" x14ac:dyDescent="0.25">
      <c r="B12" s="23" t="s">
        <v>53</v>
      </c>
      <c r="C12" s="30" t="s">
        <v>13</v>
      </c>
      <c r="D12" s="31" t="s">
        <v>211</v>
      </c>
      <c r="E12" s="32" t="s">
        <v>165</v>
      </c>
      <c r="F12" s="26" t="s">
        <v>73</v>
      </c>
      <c r="G12" s="27">
        <v>1</v>
      </c>
      <c r="H12" s="28">
        <v>331</v>
      </c>
      <c r="I12" s="28">
        <f t="shared" ref="I12" si="2">ROUND(H12*(1+J$3),2)</f>
        <v>419.87</v>
      </c>
      <c r="J12" s="29">
        <f t="shared" ref="J12" si="3">ROUND(G12*I12,2)</f>
        <v>419.87</v>
      </c>
    </row>
    <row r="13" spans="1:11" ht="76.5" x14ac:dyDescent="0.25">
      <c r="B13" s="23" t="s">
        <v>126</v>
      </c>
      <c r="C13" s="30" t="s">
        <v>13</v>
      </c>
      <c r="D13" s="31" t="s">
        <v>167</v>
      </c>
      <c r="E13" s="32" t="s">
        <v>166</v>
      </c>
      <c r="F13" s="26" t="s">
        <v>20</v>
      </c>
      <c r="G13" s="27">
        <v>6</v>
      </c>
      <c r="H13" s="28">
        <v>689.44</v>
      </c>
      <c r="I13" s="28">
        <f t="shared" ref="I13:I14" si="4">ROUND(H13*(1+J$3),2)</f>
        <v>874.55</v>
      </c>
      <c r="J13" s="29">
        <f t="shared" ref="J13:J14" si="5">ROUND(G13*I13,2)</f>
        <v>5247.3</v>
      </c>
    </row>
    <row r="14" spans="1:11" ht="25.5" x14ac:dyDescent="0.25">
      <c r="B14" s="23" t="s">
        <v>128</v>
      </c>
      <c r="C14" s="30" t="s">
        <v>13</v>
      </c>
      <c r="D14" s="31" t="s">
        <v>181</v>
      </c>
      <c r="E14" s="32" t="s">
        <v>178</v>
      </c>
      <c r="F14" s="26" t="s">
        <v>73</v>
      </c>
      <c r="G14" s="27">
        <v>1</v>
      </c>
      <c r="H14" s="28">
        <v>331</v>
      </c>
      <c r="I14" s="28">
        <f t="shared" si="4"/>
        <v>419.87</v>
      </c>
      <c r="J14" s="29">
        <f t="shared" si="5"/>
        <v>419.87</v>
      </c>
    </row>
    <row r="15" spans="1:11" ht="66" customHeight="1" x14ac:dyDescent="0.25">
      <c r="B15" s="23" t="s">
        <v>131</v>
      </c>
      <c r="C15" s="30" t="s">
        <v>13</v>
      </c>
      <c r="D15" s="31" t="s">
        <v>169</v>
      </c>
      <c r="E15" s="32" t="s">
        <v>168</v>
      </c>
      <c r="F15" s="26" t="s">
        <v>20</v>
      </c>
      <c r="G15" s="27">
        <v>6</v>
      </c>
      <c r="H15" s="28">
        <v>609.04</v>
      </c>
      <c r="I15" s="28">
        <f t="shared" ref="I15:I18" si="6">ROUND(H15*(1+J$3),2)</f>
        <v>772.57</v>
      </c>
      <c r="J15" s="29">
        <f t="shared" ref="J15:J18" si="7">ROUND(G15*I15,2)</f>
        <v>4635.42</v>
      </c>
    </row>
    <row r="16" spans="1:11" ht="25.5" x14ac:dyDescent="0.25">
      <c r="B16" s="23" t="s">
        <v>141</v>
      </c>
      <c r="C16" s="30" t="s">
        <v>13</v>
      </c>
      <c r="D16" s="31" t="s">
        <v>182</v>
      </c>
      <c r="E16" s="32" t="s">
        <v>179</v>
      </c>
      <c r="F16" s="26" t="s">
        <v>73</v>
      </c>
      <c r="G16" s="27">
        <v>1</v>
      </c>
      <c r="H16" s="28">
        <v>331</v>
      </c>
      <c r="I16" s="28">
        <f t="shared" si="6"/>
        <v>419.87</v>
      </c>
      <c r="J16" s="29">
        <f t="shared" si="7"/>
        <v>419.87</v>
      </c>
    </row>
    <row r="17" spans="2:10" ht="90.75" customHeight="1" x14ac:dyDescent="0.25">
      <c r="B17" s="23" t="s">
        <v>157</v>
      </c>
      <c r="C17" s="30" t="s">
        <v>13</v>
      </c>
      <c r="D17" s="31" t="s">
        <v>171</v>
      </c>
      <c r="E17" s="116" t="s">
        <v>170</v>
      </c>
      <c r="F17" s="26" t="s">
        <v>20</v>
      </c>
      <c r="G17" s="27">
        <v>6</v>
      </c>
      <c r="H17" s="28">
        <v>807.6</v>
      </c>
      <c r="I17" s="28">
        <f t="shared" si="6"/>
        <v>1024.44</v>
      </c>
      <c r="J17" s="29">
        <f t="shared" si="7"/>
        <v>6146.64</v>
      </c>
    </row>
    <row r="18" spans="2:10" ht="25.5" x14ac:dyDescent="0.25">
      <c r="B18" s="23" t="s">
        <v>158</v>
      </c>
      <c r="C18" s="30" t="s">
        <v>13</v>
      </c>
      <c r="D18" s="31" t="s">
        <v>183</v>
      </c>
      <c r="E18" s="32" t="s">
        <v>180</v>
      </c>
      <c r="F18" s="26" t="s">
        <v>73</v>
      </c>
      <c r="G18" s="27">
        <v>1</v>
      </c>
      <c r="H18" s="28">
        <v>901.55</v>
      </c>
      <c r="I18" s="28">
        <f t="shared" si="6"/>
        <v>1143.6199999999999</v>
      </c>
      <c r="J18" s="29">
        <f t="shared" si="7"/>
        <v>1143.6199999999999</v>
      </c>
    </row>
    <row r="19" spans="2:10" x14ac:dyDescent="0.25">
      <c r="B19" s="23" t="s">
        <v>172</v>
      </c>
      <c r="C19" s="30" t="s">
        <v>13</v>
      </c>
      <c r="D19" s="31" t="s">
        <v>212</v>
      </c>
      <c r="E19" s="32" t="s">
        <v>213</v>
      </c>
      <c r="F19" s="26" t="s">
        <v>73</v>
      </c>
      <c r="G19" s="27">
        <v>1</v>
      </c>
      <c r="H19" s="28">
        <v>1151.74</v>
      </c>
      <c r="I19" s="28">
        <f t="shared" ref="I19:I20" si="8">ROUND(H19*(1+J$3),2)</f>
        <v>1460.98</v>
      </c>
      <c r="J19" s="29">
        <f t="shared" ref="J19:J20" si="9">ROUND(G19*I19,2)</f>
        <v>1460.98</v>
      </c>
    </row>
    <row r="20" spans="2:10" ht="38.25" x14ac:dyDescent="0.25">
      <c r="B20" s="23" t="s">
        <v>173</v>
      </c>
      <c r="C20" s="30" t="s">
        <v>13</v>
      </c>
      <c r="D20" s="30" t="s">
        <v>164</v>
      </c>
      <c r="E20" s="32" t="s">
        <v>163</v>
      </c>
      <c r="F20" s="26" t="s">
        <v>73</v>
      </c>
      <c r="G20" s="27">
        <v>1</v>
      </c>
      <c r="H20" s="28">
        <v>371.31</v>
      </c>
      <c r="I20" s="28">
        <f t="shared" si="8"/>
        <v>471.01</v>
      </c>
      <c r="J20" s="29">
        <f t="shared" si="9"/>
        <v>471.01</v>
      </c>
    </row>
    <row r="21" spans="2:10" x14ac:dyDescent="0.25">
      <c r="B21" s="23" t="s">
        <v>174</v>
      </c>
      <c r="C21" s="124" t="s">
        <v>14</v>
      </c>
      <c r="D21" s="30">
        <v>98459</v>
      </c>
      <c r="E21" s="32" t="s">
        <v>214</v>
      </c>
      <c r="F21" s="26" t="s">
        <v>9</v>
      </c>
      <c r="G21" s="27">
        <v>915.2</v>
      </c>
      <c r="H21" s="28">
        <v>148.87</v>
      </c>
      <c r="I21" s="28">
        <f t="shared" ref="I21" si="10">ROUND(H21*(1+J$3),2)</f>
        <v>188.84</v>
      </c>
      <c r="J21" s="29">
        <f t="shared" ref="J21" si="11">ROUND(G21*I21,2)</f>
        <v>172826.37</v>
      </c>
    </row>
    <row r="22" spans="2:10" x14ac:dyDescent="0.25">
      <c r="B22" s="23" t="s">
        <v>175</v>
      </c>
      <c r="C22" s="30" t="s">
        <v>13</v>
      </c>
      <c r="D22" s="31" t="s">
        <v>162</v>
      </c>
      <c r="E22" s="32" t="s">
        <v>159</v>
      </c>
      <c r="F22" s="26" t="s">
        <v>73</v>
      </c>
      <c r="G22" s="27">
        <v>1</v>
      </c>
      <c r="H22" s="82">
        <v>97.04</v>
      </c>
      <c r="I22" s="28">
        <f t="shared" ref="I22:I23" si="12">ROUND(H22*(1+J$3),2)</f>
        <v>123.1</v>
      </c>
      <c r="J22" s="29">
        <f t="shared" ref="J22:J23" si="13">ROUND(G22*I22,2)</f>
        <v>123.1</v>
      </c>
    </row>
    <row r="23" spans="2:10" x14ac:dyDescent="0.25">
      <c r="B23" s="23" t="s">
        <v>176</v>
      </c>
      <c r="C23" s="30" t="s">
        <v>13</v>
      </c>
      <c r="D23" s="31" t="s">
        <v>161</v>
      </c>
      <c r="E23" s="32" t="s">
        <v>160</v>
      </c>
      <c r="F23" s="26" t="s">
        <v>73</v>
      </c>
      <c r="G23" s="27">
        <v>1</v>
      </c>
      <c r="H23" s="82">
        <v>75.94</v>
      </c>
      <c r="I23" s="28">
        <f t="shared" si="12"/>
        <v>96.33</v>
      </c>
      <c r="J23" s="29">
        <f t="shared" si="13"/>
        <v>96.33</v>
      </c>
    </row>
    <row r="24" spans="2:10" x14ac:dyDescent="0.25">
      <c r="B24" s="23" t="s">
        <v>177</v>
      </c>
      <c r="C24" s="30" t="s">
        <v>13</v>
      </c>
      <c r="D24" s="31" t="s">
        <v>127</v>
      </c>
      <c r="E24" s="32" t="s">
        <v>125</v>
      </c>
      <c r="F24" s="26" t="s">
        <v>15</v>
      </c>
      <c r="G24" s="27">
        <v>75</v>
      </c>
      <c r="H24" s="28">
        <v>68.37</v>
      </c>
      <c r="I24" s="28">
        <f t="shared" ref="I24" si="14">ROUND(H24*(1+J$3),2)</f>
        <v>86.73</v>
      </c>
      <c r="J24" s="29">
        <f t="shared" ref="J24" si="15">ROUND(G24*I24,2)</f>
        <v>6504.75</v>
      </c>
    </row>
    <row r="25" spans="2:10" x14ac:dyDescent="0.25">
      <c r="B25" s="23" t="s">
        <v>184</v>
      </c>
      <c r="C25" s="30" t="s">
        <v>13</v>
      </c>
      <c r="D25" s="31" t="s">
        <v>130</v>
      </c>
      <c r="E25" s="32" t="s">
        <v>129</v>
      </c>
      <c r="F25" s="26" t="s">
        <v>15</v>
      </c>
      <c r="G25" s="27">
        <v>20</v>
      </c>
      <c r="H25" s="28">
        <v>189.25</v>
      </c>
      <c r="I25" s="28">
        <f t="shared" ref="I25" si="16">ROUND(H25*(1+J$3),2)</f>
        <v>240.06</v>
      </c>
      <c r="J25" s="29">
        <f t="shared" ref="J25" si="17">ROUND(G25*I25,2)</f>
        <v>4801.2</v>
      </c>
    </row>
    <row r="26" spans="2:10" ht="25.5" x14ac:dyDescent="0.25">
      <c r="B26" s="23" t="s">
        <v>185</v>
      </c>
      <c r="C26" s="30" t="s">
        <v>13</v>
      </c>
      <c r="D26" s="31" t="s">
        <v>133</v>
      </c>
      <c r="E26" s="32" t="s">
        <v>132</v>
      </c>
      <c r="F26" s="26" t="s">
        <v>9</v>
      </c>
      <c r="G26" s="27">
        <v>600</v>
      </c>
      <c r="H26" s="28">
        <v>9.1</v>
      </c>
      <c r="I26" s="28">
        <f t="shared" ref="I26" si="18">ROUND(H26*(1+J$3),2)</f>
        <v>11.54</v>
      </c>
      <c r="J26" s="29">
        <f t="shared" ref="J26" si="19">ROUND(G26*I26,2)</f>
        <v>6924</v>
      </c>
    </row>
    <row r="27" spans="2:10" x14ac:dyDescent="0.25">
      <c r="B27" s="145">
        <v>2</v>
      </c>
      <c r="C27" s="146"/>
      <c r="D27" s="147"/>
      <c r="E27" s="20" t="s">
        <v>30</v>
      </c>
      <c r="F27" s="151"/>
      <c r="G27" s="152"/>
      <c r="H27" s="152"/>
      <c r="I27" s="153"/>
      <c r="J27" s="7">
        <f>SUM(J28:J48)</f>
        <v>1358391.0999999999</v>
      </c>
    </row>
    <row r="28" spans="2:10" s="80" customFormat="1" ht="30.75" customHeight="1" x14ac:dyDescent="0.25">
      <c r="B28" s="23" t="s">
        <v>34</v>
      </c>
      <c r="C28" s="125" t="s">
        <v>136</v>
      </c>
      <c r="D28" s="24">
        <v>6817857</v>
      </c>
      <c r="E28" s="33" t="s">
        <v>152</v>
      </c>
      <c r="F28" s="26" t="s">
        <v>21</v>
      </c>
      <c r="G28" s="34">
        <v>208</v>
      </c>
      <c r="H28" s="28">
        <v>3337.81</v>
      </c>
      <c r="I28" s="28">
        <f>ROUND(H28*(1+J$3),2)</f>
        <v>4234.01</v>
      </c>
      <c r="J28" s="29">
        <f>ROUND(G28*I28,2)</f>
        <v>880674.08</v>
      </c>
    </row>
    <row r="29" spans="2:10" s="80" customFormat="1" ht="25.5" x14ac:dyDescent="0.25">
      <c r="B29" s="23" t="s">
        <v>35</v>
      </c>
      <c r="C29" s="30" t="s">
        <v>13</v>
      </c>
      <c r="D29" s="24" t="s">
        <v>147</v>
      </c>
      <c r="E29" s="33" t="s">
        <v>146</v>
      </c>
      <c r="F29" s="26" t="s">
        <v>15</v>
      </c>
      <c r="G29" s="34">
        <v>22</v>
      </c>
      <c r="H29" s="28">
        <v>784.08</v>
      </c>
      <c r="I29" s="28">
        <f t="shared" ref="I29:I37" si="20">ROUND(H29*(1+J$3),2)</f>
        <v>994.61</v>
      </c>
      <c r="J29" s="29">
        <f t="shared" ref="J29:J34" si="21">ROUND(G29*I29,2)</f>
        <v>21881.42</v>
      </c>
    </row>
    <row r="30" spans="2:10" s="123" customFormat="1" ht="25.5" x14ac:dyDescent="0.25">
      <c r="B30" s="23" t="s">
        <v>138</v>
      </c>
      <c r="C30" s="124" t="s">
        <v>13</v>
      </c>
      <c r="D30" s="125" t="s">
        <v>149</v>
      </c>
      <c r="E30" s="126" t="s">
        <v>148</v>
      </c>
      <c r="F30" s="18" t="s">
        <v>9</v>
      </c>
      <c r="G30" s="127">
        <v>77.319999999999993</v>
      </c>
      <c r="H30" s="1">
        <v>87.25</v>
      </c>
      <c r="I30" s="1">
        <f t="shared" si="20"/>
        <v>110.68</v>
      </c>
      <c r="J30" s="2">
        <f t="shared" si="21"/>
        <v>8557.7800000000007</v>
      </c>
    </row>
    <row r="31" spans="2:10" s="80" customFormat="1" ht="38.25" x14ac:dyDescent="0.25">
      <c r="B31" s="23" t="s">
        <v>36</v>
      </c>
      <c r="C31" s="124" t="s">
        <v>136</v>
      </c>
      <c r="D31" s="24">
        <v>3117750</v>
      </c>
      <c r="E31" s="33" t="s">
        <v>231</v>
      </c>
      <c r="F31" s="26" t="s">
        <v>9</v>
      </c>
      <c r="G31" s="34">
        <v>92.68</v>
      </c>
      <c r="H31" s="28">
        <v>20.18</v>
      </c>
      <c r="I31" s="28">
        <f t="shared" si="20"/>
        <v>25.6</v>
      </c>
      <c r="J31" s="29">
        <f t="shared" si="21"/>
        <v>2372.61</v>
      </c>
    </row>
    <row r="32" spans="2:10" s="80" customFormat="1" ht="25.5" x14ac:dyDescent="0.25">
      <c r="B32" s="23" t="s">
        <v>37</v>
      </c>
      <c r="C32" s="124" t="s">
        <v>136</v>
      </c>
      <c r="D32" s="24">
        <v>2003867</v>
      </c>
      <c r="E32" s="33" t="s">
        <v>232</v>
      </c>
      <c r="F32" s="26" t="s">
        <v>9</v>
      </c>
      <c r="G32" s="34">
        <v>30</v>
      </c>
      <c r="H32" s="28">
        <v>24.35</v>
      </c>
      <c r="I32" s="28">
        <f t="shared" si="20"/>
        <v>30.89</v>
      </c>
      <c r="J32" s="29">
        <f t="shared" si="21"/>
        <v>926.7</v>
      </c>
    </row>
    <row r="33" spans="2:11" s="80" customFormat="1" ht="25.5" x14ac:dyDescent="0.25">
      <c r="B33" s="23" t="s">
        <v>54</v>
      </c>
      <c r="C33" s="30" t="s">
        <v>13</v>
      </c>
      <c r="D33" s="24" t="s">
        <v>155</v>
      </c>
      <c r="E33" s="33" t="s">
        <v>154</v>
      </c>
      <c r="F33" s="26" t="s">
        <v>15</v>
      </c>
      <c r="G33" s="34">
        <f>2.8*2.8*2.5</f>
        <v>19.599999999999998</v>
      </c>
      <c r="H33" s="28">
        <v>70.349999999999994</v>
      </c>
      <c r="I33" s="28">
        <f t="shared" si="20"/>
        <v>89.24</v>
      </c>
      <c r="J33" s="29">
        <f t="shared" si="21"/>
        <v>1749.1</v>
      </c>
    </row>
    <row r="34" spans="2:11" s="80" customFormat="1" x14ac:dyDescent="0.25">
      <c r="B34" s="23" t="s">
        <v>139</v>
      </c>
      <c r="C34" s="30" t="s">
        <v>13</v>
      </c>
      <c r="D34" s="24" t="s">
        <v>151</v>
      </c>
      <c r="E34" s="33" t="s">
        <v>150</v>
      </c>
      <c r="F34" s="26" t="s">
        <v>144</v>
      </c>
      <c r="G34" s="34">
        <v>1790</v>
      </c>
      <c r="H34" s="28">
        <v>13.52</v>
      </c>
      <c r="I34" s="28">
        <f t="shared" si="20"/>
        <v>17.149999999999999</v>
      </c>
      <c r="J34" s="29">
        <f t="shared" si="21"/>
        <v>30698.5</v>
      </c>
    </row>
    <row r="35" spans="2:11" s="80" customFormat="1" ht="25.5" x14ac:dyDescent="0.25">
      <c r="B35" s="23" t="s">
        <v>140</v>
      </c>
      <c r="C35" s="124" t="s">
        <v>136</v>
      </c>
      <c r="D35" s="24">
        <v>408067</v>
      </c>
      <c r="E35" s="33" t="s">
        <v>233</v>
      </c>
      <c r="F35" s="26" t="s">
        <v>144</v>
      </c>
      <c r="G35" s="34">
        <v>498</v>
      </c>
      <c r="H35" s="28">
        <v>11.72</v>
      </c>
      <c r="I35" s="28">
        <f t="shared" ref="I35:I36" si="22">ROUND(H35*(1+J$3),2)</f>
        <v>14.87</v>
      </c>
      <c r="J35" s="29">
        <f t="shared" ref="J35:J36" si="23">ROUND(G35*I35,2)</f>
        <v>7405.26</v>
      </c>
    </row>
    <row r="36" spans="2:11" s="80" customFormat="1" ht="25.5" x14ac:dyDescent="0.25">
      <c r="B36" s="23" t="s">
        <v>143</v>
      </c>
      <c r="C36" s="30" t="s">
        <v>13</v>
      </c>
      <c r="D36" s="24" t="s">
        <v>238</v>
      </c>
      <c r="E36" s="33" t="s">
        <v>239</v>
      </c>
      <c r="F36" s="26" t="s">
        <v>15</v>
      </c>
      <c r="G36" s="34">
        <v>1.06</v>
      </c>
      <c r="H36" s="28">
        <v>539.16999999999996</v>
      </c>
      <c r="I36" s="28">
        <f t="shared" si="22"/>
        <v>683.94</v>
      </c>
      <c r="J36" s="29">
        <f t="shared" si="23"/>
        <v>724.98</v>
      </c>
    </row>
    <row r="37" spans="2:11" s="80" customFormat="1" ht="38.25" x14ac:dyDescent="0.25">
      <c r="B37" s="23" t="s">
        <v>145</v>
      </c>
      <c r="C37" s="125" t="s">
        <v>136</v>
      </c>
      <c r="D37" s="24">
        <v>1917719</v>
      </c>
      <c r="E37" s="33" t="s">
        <v>142</v>
      </c>
      <c r="F37" s="26" t="s">
        <v>15</v>
      </c>
      <c r="G37" s="34">
        <v>106</v>
      </c>
      <c r="H37" s="28">
        <v>11.35</v>
      </c>
      <c r="I37" s="28">
        <f t="shared" si="20"/>
        <v>14.4</v>
      </c>
      <c r="J37" s="29">
        <f t="shared" ref="J37" si="24">ROUND(G37*I37,2)</f>
        <v>1526.4</v>
      </c>
    </row>
    <row r="38" spans="2:11" ht="25.5" x14ac:dyDescent="0.25">
      <c r="B38" s="23" t="s">
        <v>153</v>
      </c>
      <c r="C38" s="24" t="s">
        <v>13</v>
      </c>
      <c r="D38" s="24" t="s">
        <v>27</v>
      </c>
      <c r="E38" s="33" t="s">
        <v>26</v>
      </c>
      <c r="F38" s="26" t="s">
        <v>15</v>
      </c>
      <c r="G38" s="34">
        <v>67</v>
      </c>
      <c r="H38" s="28">
        <v>504.77</v>
      </c>
      <c r="I38" s="28">
        <f t="shared" ref="I38:I44" si="25">ROUND(H38*(1+J$3),2)</f>
        <v>640.29999999999995</v>
      </c>
      <c r="J38" s="29">
        <f t="shared" ref="J38:J44" si="26">ROUND(G38*I38,2)</f>
        <v>42900.1</v>
      </c>
    </row>
    <row r="39" spans="2:11" ht="38.25" x14ac:dyDescent="0.25">
      <c r="B39" s="23" t="s">
        <v>188</v>
      </c>
      <c r="C39" s="24" t="s">
        <v>13</v>
      </c>
      <c r="D39" s="24" t="s">
        <v>241</v>
      </c>
      <c r="E39" s="33" t="s">
        <v>242</v>
      </c>
      <c r="F39" s="26" t="s">
        <v>15</v>
      </c>
      <c r="G39" s="34">
        <v>174</v>
      </c>
      <c r="H39" s="28">
        <v>439.65</v>
      </c>
      <c r="I39" s="28">
        <f t="shared" si="25"/>
        <v>557.70000000000005</v>
      </c>
      <c r="J39" s="29">
        <f t="shared" si="26"/>
        <v>97039.8</v>
      </c>
    </row>
    <row r="40" spans="2:11" ht="38.25" x14ac:dyDescent="0.25">
      <c r="B40" s="23" t="s">
        <v>189</v>
      </c>
      <c r="C40" s="125" t="s">
        <v>136</v>
      </c>
      <c r="D40" s="24">
        <v>5502836</v>
      </c>
      <c r="E40" s="33" t="s">
        <v>137</v>
      </c>
      <c r="F40" s="26" t="s">
        <v>15</v>
      </c>
      <c r="G40" s="34">
        <v>3000</v>
      </c>
      <c r="H40" s="28">
        <v>8.91</v>
      </c>
      <c r="I40" s="28">
        <f t="shared" si="25"/>
        <v>11.3</v>
      </c>
      <c r="J40" s="29">
        <f t="shared" si="26"/>
        <v>33900</v>
      </c>
    </row>
    <row r="41" spans="2:11" ht="38.25" x14ac:dyDescent="0.25">
      <c r="B41" s="23" t="s">
        <v>190</v>
      </c>
      <c r="C41" s="125" t="s">
        <v>136</v>
      </c>
      <c r="D41" s="24">
        <v>5502648</v>
      </c>
      <c r="E41" s="33" t="s">
        <v>234</v>
      </c>
      <c r="F41" s="26" t="s">
        <v>15</v>
      </c>
      <c r="G41" s="34">
        <v>300</v>
      </c>
      <c r="H41" s="28">
        <v>11.31</v>
      </c>
      <c r="I41" s="28">
        <f t="shared" ref="I41" si="27">ROUND(H41*(1+J$3),2)</f>
        <v>14.35</v>
      </c>
      <c r="J41" s="29">
        <f t="shared" ref="J41" si="28">ROUND(G41*I41,2)</f>
        <v>4305</v>
      </c>
    </row>
    <row r="42" spans="2:11" ht="38.25" x14ac:dyDescent="0.25">
      <c r="B42" s="23" t="s">
        <v>193</v>
      </c>
      <c r="C42" s="125" t="s">
        <v>136</v>
      </c>
      <c r="D42" s="24">
        <v>5502805</v>
      </c>
      <c r="E42" s="33" t="s">
        <v>235</v>
      </c>
      <c r="F42" s="26" t="s">
        <v>15</v>
      </c>
      <c r="G42" s="34">
        <v>300</v>
      </c>
      <c r="H42" s="28">
        <v>44.64</v>
      </c>
      <c r="I42" s="28">
        <f t="shared" ref="I42" si="29">ROUND(H42*(1+J$3),2)</f>
        <v>56.63</v>
      </c>
      <c r="J42" s="29">
        <f t="shared" ref="J42" si="30">ROUND(G42*I42,2)</f>
        <v>16989</v>
      </c>
    </row>
    <row r="43" spans="2:11" ht="25.5" x14ac:dyDescent="0.25">
      <c r="B43" s="23" t="s">
        <v>215</v>
      </c>
      <c r="C43" s="125" t="s">
        <v>220</v>
      </c>
      <c r="D43" s="24" t="s">
        <v>221</v>
      </c>
      <c r="E43" s="33" t="s">
        <v>222</v>
      </c>
      <c r="F43" s="26" t="s">
        <v>9</v>
      </c>
      <c r="G43" s="34">
        <v>1308</v>
      </c>
      <c r="H43" s="28">
        <v>46.09</v>
      </c>
      <c r="I43" s="28">
        <f t="shared" ref="I43" si="31">ROUND(H43*(1+J$3),2)</f>
        <v>58.47</v>
      </c>
      <c r="J43" s="29">
        <f t="shared" ref="J43" si="32">ROUND(G43*I43,2)</f>
        <v>76478.759999999995</v>
      </c>
      <c r="K43" s="117"/>
    </row>
    <row r="44" spans="2:11" ht="21.75" customHeight="1" x14ac:dyDescent="0.25">
      <c r="B44" s="23" t="s">
        <v>216</v>
      </c>
      <c r="C44" s="24" t="s">
        <v>13</v>
      </c>
      <c r="D44" s="24" t="s">
        <v>134</v>
      </c>
      <c r="E44" s="35" t="s">
        <v>135</v>
      </c>
      <c r="F44" s="26" t="s">
        <v>15</v>
      </c>
      <c r="G44" s="34">
        <v>1466.6</v>
      </c>
      <c r="H44" s="28">
        <v>37.19</v>
      </c>
      <c r="I44" s="28">
        <f t="shared" si="25"/>
        <v>47.18</v>
      </c>
      <c r="J44" s="29">
        <f t="shared" si="26"/>
        <v>69194.19</v>
      </c>
    </row>
    <row r="45" spans="2:11" ht="25.5" x14ac:dyDescent="0.25">
      <c r="B45" s="23" t="s">
        <v>217</v>
      </c>
      <c r="C45" s="24" t="s">
        <v>13</v>
      </c>
      <c r="D45" s="24" t="s">
        <v>187</v>
      </c>
      <c r="E45" s="35" t="s">
        <v>186</v>
      </c>
      <c r="F45" s="26" t="s">
        <v>15</v>
      </c>
      <c r="G45" s="34">
        <v>178.2</v>
      </c>
      <c r="H45" s="28">
        <v>135.84</v>
      </c>
      <c r="I45" s="28">
        <f t="shared" ref="I45:I47" si="33">ROUND(H45*(1+J$3),2)</f>
        <v>172.31</v>
      </c>
      <c r="J45" s="29">
        <f t="shared" ref="J45:J47" si="34">ROUND(G45*I45,2)</f>
        <v>30705.64</v>
      </c>
    </row>
    <row r="46" spans="2:11" ht="26.25" x14ac:dyDescent="0.25">
      <c r="B46" s="23" t="s">
        <v>218</v>
      </c>
      <c r="C46" s="5" t="s">
        <v>13</v>
      </c>
      <c r="D46" s="24" t="s">
        <v>224</v>
      </c>
      <c r="E46" s="122" t="s">
        <v>236</v>
      </c>
      <c r="F46" s="28" t="s">
        <v>225</v>
      </c>
      <c r="G46" s="34">
        <f>G45*1.5*18</f>
        <v>4811.3999999999996</v>
      </c>
      <c r="H46" s="28">
        <v>0.94</v>
      </c>
      <c r="I46" s="28">
        <f t="shared" si="33"/>
        <v>1.19</v>
      </c>
      <c r="J46" s="29">
        <f t="shared" si="34"/>
        <v>5725.57</v>
      </c>
    </row>
    <row r="47" spans="2:11" ht="25.5" x14ac:dyDescent="0.25">
      <c r="B47" s="23" t="s">
        <v>219</v>
      </c>
      <c r="C47" s="24" t="s">
        <v>13</v>
      </c>
      <c r="D47" s="24" t="s">
        <v>192</v>
      </c>
      <c r="E47" s="35" t="s">
        <v>191</v>
      </c>
      <c r="F47" s="26" t="s">
        <v>15</v>
      </c>
      <c r="G47" s="34">
        <v>45</v>
      </c>
      <c r="H47" s="28">
        <v>324.06</v>
      </c>
      <c r="I47" s="28">
        <f t="shared" si="33"/>
        <v>411.07</v>
      </c>
      <c r="J47" s="29">
        <f t="shared" si="34"/>
        <v>18498.150000000001</v>
      </c>
    </row>
    <row r="48" spans="2:11" ht="25.5" x14ac:dyDescent="0.25">
      <c r="B48" s="23" t="s">
        <v>243</v>
      </c>
      <c r="C48" s="125" t="s">
        <v>136</v>
      </c>
      <c r="D48" s="26">
        <v>3205862</v>
      </c>
      <c r="E48" s="35" t="s">
        <v>237</v>
      </c>
      <c r="F48" s="26" t="s">
        <v>15</v>
      </c>
      <c r="G48" s="34">
        <v>6</v>
      </c>
      <c r="H48" s="28">
        <v>806.47</v>
      </c>
      <c r="I48" s="28">
        <f t="shared" ref="I48" si="35">ROUND(H48*(1+J$3),2)</f>
        <v>1023.01</v>
      </c>
      <c r="J48" s="29">
        <f t="shared" ref="J48" si="36">ROUND(G48*I48,2)</f>
        <v>6138.06</v>
      </c>
    </row>
    <row r="49" spans="2:13" x14ac:dyDescent="0.25">
      <c r="B49" s="145">
        <v>3</v>
      </c>
      <c r="C49" s="146"/>
      <c r="D49" s="147"/>
      <c r="E49" s="20" t="s">
        <v>55</v>
      </c>
      <c r="F49" s="151"/>
      <c r="G49" s="152"/>
      <c r="H49" s="152"/>
      <c r="I49" s="153"/>
      <c r="J49" s="7">
        <f>SUM(J50:J52)</f>
        <v>151766.19</v>
      </c>
    </row>
    <row r="50" spans="2:13" ht="30" customHeight="1" x14ac:dyDescent="0.25">
      <c r="B50" s="23" t="s">
        <v>38</v>
      </c>
      <c r="C50" s="5" t="s">
        <v>13</v>
      </c>
      <c r="D50" s="24" t="s">
        <v>228</v>
      </c>
      <c r="E50" s="122" t="s">
        <v>227</v>
      </c>
      <c r="F50" s="28" t="s">
        <v>225</v>
      </c>
      <c r="G50" s="27">
        <v>15905.28</v>
      </c>
      <c r="H50" s="28">
        <v>0.79</v>
      </c>
      <c r="I50" s="28">
        <f t="shared" ref="I50" si="37">ROUND(H50*(1+J$3),2)</f>
        <v>1</v>
      </c>
      <c r="J50" s="29">
        <f t="shared" ref="J50" si="38">ROUND(G50*I50,2)</f>
        <v>15905.28</v>
      </c>
    </row>
    <row r="51" spans="2:13" ht="51" x14ac:dyDescent="0.25">
      <c r="B51" s="23" t="s">
        <v>39</v>
      </c>
      <c r="C51" s="24" t="s">
        <v>13</v>
      </c>
      <c r="D51" s="24" t="s">
        <v>70</v>
      </c>
      <c r="E51" s="35" t="s">
        <v>226</v>
      </c>
      <c r="F51" s="26" t="s">
        <v>15</v>
      </c>
      <c r="G51" s="27">
        <v>66.27</v>
      </c>
      <c r="H51" s="28">
        <v>1566.31</v>
      </c>
      <c r="I51" s="28">
        <f t="shared" si="1"/>
        <v>1986.86</v>
      </c>
      <c r="J51" s="29">
        <f t="shared" si="0"/>
        <v>131669.21</v>
      </c>
    </row>
    <row r="52" spans="2:13" ht="32.25" customHeight="1" x14ac:dyDescent="0.25">
      <c r="B52" s="23" t="s">
        <v>40</v>
      </c>
      <c r="C52" s="24" t="s">
        <v>13</v>
      </c>
      <c r="D52" s="24" t="s">
        <v>72</v>
      </c>
      <c r="E52" s="35" t="s">
        <v>71</v>
      </c>
      <c r="F52" s="26" t="s">
        <v>9</v>
      </c>
      <c r="G52" s="27">
        <v>828.4</v>
      </c>
      <c r="H52" s="28">
        <v>3.99</v>
      </c>
      <c r="I52" s="28">
        <f t="shared" si="1"/>
        <v>5.0599999999999996</v>
      </c>
      <c r="J52" s="29">
        <f t="shared" si="0"/>
        <v>4191.7</v>
      </c>
    </row>
    <row r="53" spans="2:13" x14ac:dyDescent="0.25">
      <c r="B53" s="145">
        <v>4</v>
      </c>
      <c r="C53" s="146"/>
      <c r="D53" s="147"/>
      <c r="E53" s="20" t="s">
        <v>56</v>
      </c>
      <c r="F53" s="151"/>
      <c r="G53" s="152"/>
      <c r="H53" s="152"/>
      <c r="I53" s="153"/>
      <c r="J53" s="7">
        <f>SUM(J54:J55)</f>
        <v>24082.190000000002</v>
      </c>
    </row>
    <row r="54" spans="2:13" x14ac:dyDescent="0.25">
      <c r="B54" s="11" t="s">
        <v>41</v>
      </c>
      <c r="C54" s="19" t="s">
        <v>13</v>
      </c>
      <c r="D54" s="19" t="s">
        <v>68</v>
      </c>
      <c r="E54" s="36" t="s">
        <v>59</v>
      </c>
      <c r="F54" s="26" t="s">
        <v>9</v>
      </c>
      <c r="G54" s="27">
        <f>235*3.8</f>
        <v>893</v>
      </c>
      <c r="H54" s="28">
        <v>6.46</v>
      </c>
      <c r="I54" s="28">
        <f t="shared" ref="I54" si="39">ROUND(H54*(1+J$3),2)</f>
        <v>8.19</v>
      </c>
      <c r="J54" s="29">
        <f t="shared" ref="J54" si="40">ROUND(G54*I54,2)</f>
        <v>7313.67</v>
      </c>
      <c r="K54" s="6"/>
      <c r="L54" s="6"/>
      <c r="M54" s="6"/>
    </row>
    <row r="55" spans="2:13" ht="25.5" x14ac:dyDescent="0.25">
      <c r="B55" s="11" t="s">
        <v>42</v>
      </c>
      <c r="C55" s="5" t="s">
        <v>13</v>
      </c>
      <c r="D55" s="4" t="s">
        <v>67</v>
      </c>
      <c r="E55" s="35" t="s">
        <v>50</v>
      </c>
      <c r="F55" s="28" t="s">
        <v>124</v>
      </c>
      <c r="G55" s="34">
        <f>((G40+G41+G42)-G44)*1.5</f>
        <v>3200.1000000000004</v>
      </c>
      <c r="H55" s="28">
        <v>4.13</v>
      </c>
      <c r="I55" s="28">
        <f t="shared" ref="I55" si="41">ROUND(H55*(1+J$3),2)</f>
        <v>5.24</v>
      </c>
      <c r="J55" s="29">
        <f t="shared" ref="J55" si="42">ROUND(G55*I55,2)</f>
        <v>16768.52</v>
      </c>
      <c r="K55" s="6"/>
      <c r="L55" s="6"/>
      <c r="M55" s="6"/>
    </row>
    <row r="56" spans="2:13" ht="15" customHeight="1" x14ac:dyDescent="0.25">
      <c r="B56" s="154" t="s">
        <v>57</v>
      </c>
      <c r="C56" s="155"/>
      <c r="D56" s="155"/>
      <c r="E56" s="155"/>
      <c r="F56" s="155"/>
      <c r="G56" s="155"/>
      <c r="H56" s="155"/>
      <c r="I56" s="156"/>
      <c r="J56" s="13">
        <f>SUM(J8,J27,J49,J53)</f>
        <v>1756735.1299999997</v>
      </c>
    </row>
    <row r="57" spans="2:13" ht="29.25" customHeight="1" x14ac:dyDescent="0.25">
      <c r="B57" s="145">
        <v>5</v>
      </c>
      <c r="C57" s="146"/>
      <c r="D57" s="147"/>
      <c r="E57" s="12" t="s">
        <v>44</v>
      </c>
      <c r="F57" s="17"/>
      <c r="G57" s="16"/>
      <c r="H57" s="15"/>
      <c r="I57" s="14"/>
      <c r="J57" s="7">
        <f>SUM(J58)</f>
        <v>5270.2053899999992</v>
      </c>
    </row>
    <row r="58" spans="2:13" x14ac:dyDescent="0.25">
      <c r="B58" s="11" t="s">
        <v>43</v>
      </c>
      <c r="C58" s="5" t="s">
        <v>13</v>
      </c>
      <c r="D58" s="4" t="s">
        <v>69</v>
      </c>
      <c r="E58" s="36" t="s">
        <v>66</v>
      </c>
      <c r="F58" s="18" t="s">
        <v>29</v>
      </c>
      <c r="G58" s="84">
        <v>3.0000000000000001E-3</v>
      </c>
      <c r="H58" s="21">
        <f>J56</f>
        <v>1756735.1299999997</v>
      </c>
      <c r="I58" s="1"/>
      <c r="J58" s="2">
        <f>H58*G58</f>
        <v>5270.2053899999992</v>
      </c>
      <c r="K58" s="6"/>
      <c r="L58" s="6"/>
      <c r="M58" s="6"/>
    </row>
    <row r="59" spans="2:13" ht="15" customHeight="1" x14ac:dyDescent="0.25">
      <c r="B59" s="154" t="s">
        <v>58</v>
      </c>
      <c r="C59" s="155"/>
      <c r="D59" s="155"/>
      <c r="E59" s="155"/>
      <c r="F59" s="155"/>
      <c r="G59" s="155"/>
      <c r="H59" s="155"/>
      <c r="I59" s="156"/>
      <c r="J59" s="13">
        <f>SUM(J56,J57)</f>
        <v>1762005.3353899997</v>
      </c>
    </row>
    <row r="60" spans="2:13" x14ac:dyDescent="0.25">
      <c r="B60" s="145">
        <v>6</v>
      </c>
      <c r="C60" s="146"/>
      <c r="D60" s="147"/>
      <c r="E60" s="20" t="s">
        <v>31</v>
      </c>
      <c r="F60" s="8" t="s">
        <v>29</v>
      </c>
      <c r="G60" s="22">
        <f>(J60/J59)*100</f>
        <v>9.6017416407285303</v>
      </c>
      <c r="H60" s="16"/>
      <c r="I60" s="9"/>
      <c r="J60" s="7">
        <f>SUM(J61:J65)</f>
        <v>169183.2</v>
      </c>
    </row>
    <row r="61" spans="2:13" x14ac:dyDescent="0.25">
      <c r="B61" s="11" t="s">
        <v>45</v>
      </c>
      <c r="C61" s="129" t="s">
        <v>14</v>
      </c>
      <c r="D61" s="4">
        <v>90776</v>
      </c>
      <c r="E61" s="36" t="s">
        <v>46</v>
      </c>
      <c r="F61" s="26" t="s">
        <v>63</v>
      </c>
      <c r="G61" s="27">
        <v>880</v>
      </c>
      <c r="H61" s="28">
        <v>43.59</v>
      </c>
      <c r="I61" s="28">
        <f t="shared" ref="I61:I65" si="43">ROUND(H61*(1+J$3),2)</f>
        <v>55.29</v>
      </c>
      <c r="J61" s="29">
        <f t="shared" ref="J61:J65" si="44">ROUND(G61*I61,2)</f>
        <v>48655.199999999997</v>
      </c>
      <c r="K61" s="6"/>
      <c r="L61" s="6"/>
      <c r="M61" s="6"/>
    </row>
    <row r="62" spans="2:13" x14ac:dyDescent="0.25">
      <c r="B62" s="11" t="s">
        <v>61</v>
      </c>
      <c r="C62" s="129" t="s">
        <v>14</v>
      </c>
      <c r="D62" s="4">
        <v>100305</v>
      </c>
      <c r="E62" s="36" t="s">
        <v>47</v>
      </c>
      <c r="F62" s="26" t="s">
        <v>63</v>
      </c>
      <c r="G62" s="27">
        <v>660</v>
      </c>
      <c r="H62" s="28">
        <v>98.33</v>
      </c>
      <c r="I62" s="28">
        <f t="shared" si="43"/>
        <v>124.73</v>
      </c>
      <c r="J62" s="29">
        <f t="shared" si="44"/>
        <v>82321.8</v>
      </c>
      <c r="K62" s="6"/>
      <c r="L62" s="6"/>
      <c r="M62" s="6"/>
    </row>
    <row r="63" spans="2:13" ht="25.5" x14ac:dyDescent="0.25">
      <c r="B63" s="11" t="s">
        <v>62</v>
      </c>
      <c r="C63" s="129" t="s">
        <v>14</v>
      </c>
      <c r="D63" s="4">
        <v>100309</v>
      </c>
      <c r="E63" s="36" t="s">
        <v>48</v>
      </c>
      <c r="F63" s="26" t="s">
        <v>63</v>
      </c>
      <c r="G63" s="27">
        <v>220</v>
      </c>
      <c r="H63" s="28">
        <v>32.93</v>
      </c>
      <c r="I63" s="28">
        <f t="shared" si="43"/>
        <v>41.77</v>
      </c>
      <c r="J63" s="29">
        <f t="shared" si="44"/>
        <v>9189.4</v>
      </c>
      <c r="K63" s="6"/>
      <c r="L63" s="6"/>
      <c r="M63" s="6"/>
    </row>
    <row r="64" spans="2:13" ht="15.75" customHeight="1" x14ac:dyDescent="0.25">
      <c r="B64" s="11" t="s">
        <v>64</v>
      </c>
      <c r="C64" s="129" t="s">
        <v>14</v>
      </c>
      <c r="D64" s="4">
        <v>88326</v>
      </c>
      <c r="E64" s="36" t="s">
        <v>123</v>
      </c>
      <c r="F64" s="26" t="s">
        <v>63</v>
      </c>
      <c r="G64" s="27">
        <v>880</v>
      </c>
      <c r="H64" s="28">
        <v>22.62</v>
      </c>
      <c r="I64" s="28">
        <f t="shared" si="43"/>
        <v>28.69</v>
      </c>
      <c r="J64" s="29">
        <f t="shared" si="44"/>
        <v>25247.200000000001</v>
      </c>
      <c r="K64" s="6"/>
      <c r="L64" s="6"/>
      <c r="M64" s="6"/>
    </row>
    <row r="65" spans="2:13" ht="15" customHeight="1" x14ac:dyDescent="0.25">
      <c r="B65" s="11" t="s">
        <v>74</v>
      </c>
      <c r="C65" s="129" t="s">
        <v>14</v>
      </c>
      <c r="D65" s="4">
        <v>90781</v>
      </c>
      <c r="E65" s="36" t="s">
        <v>65</v>
      </c>
      <c r="F65" s="26" t="s">
        <v>63</v>
      </c>
      <c r="G65" s="27">
        <v>80</v>
      </c>
      <c r="H65" s="28">
        <v>37.15</v>
      </c>
      <c r="I65" s="28">
        <f t="shared" si="43"/>
        <v>47.12</v>
      </c>
      <c r="J65" s="29">
        <f t="shared" si="44"/>
        <v>3769.6</v>
      </c>
      <c r="K65" s="6"/>
      <c r="L65" s="6"/>
      <c r="M65" s="6"/>
    </row>
    <row r="66" spans="2:13" ht="15" customHeight="1" thickBot="1" x14ac:dyDescent="0.3">
      <c r="B66" s="148" t="s">
        <v>49</v>
      </c>
      <c r="C66" s="149"/>
      <c r="D66" s="149"/>
      <c r="E66" s="149"/>
      <c r="F66" s="149"/>
      <c r="G66" s="149"/>
      <c r="H66" s="149"/>
      <c r="I66" s="150"/>
      <c r="J66" s="10">
        <f>SUM(J59,J60)</f>
        <v>1931188.5353899996</v>
      </c>
    </row>
    <row r="67" spans="2:13" ht="15" customHeight="1" x14ac:dyDescent="0.25">
      <c r="B67" s="130" t="s">
        <v>28</v>
      </c>
      <c r="C67" s="131"/>
      <c r="D67" s="131"/>
      <c r="E67" s="131"/>
      <c r="F67" s="131"/>
      <c r="G67" s="131"/>
      <c r="H67" s="132"/>
      <c r="I67" s="139" t="s">
        <v>240</v>
      </c>
      <c r="J67" s="140"/>
      <c r="K67" s="6"/>
      <c r="L67" s="6"/>
      <c r="M67" s="6"/>
    </row>
    <row r="68" spans="2:13" x14ac:dyDescent="0.25">
      <c r="B68" s="133"/>
      <c r="C68" s="134"/>
      <c r="D68" s="134"/>
      <c r="E68" s="134"/>
      <c r="F68" s="134"/>
      <c r="G68" s="134"/>
      <c r="H68" s="135"/>
      <c r="I68" s="141"/>
      <c r="J68" s="142"/>
    </row>
    <row r="69" spans="2:13" x14ac:dyDescent="0.25">
      <c r="B69" s="133"/>
      <c r="C69" s="134"/>
      <c r="D69" s="134"/>
      <c r="E69" s="134"/>
      <c r="F69" s="134"/>
      <c r="G69" s="134"/>
      <c r="H69" s="135"/>
      <c r="I69" s="141"/>
      <c r="J69" s="142"/>
    </row>
    <row r="70" spans="2:13" x14ac:dyDescent="0.25">
      <c r="B70" s="133"/>
      <c r="C70" s="134"/>
      <c r="D70" s="134"/>
      <c r="E70" s="134"/>
      <c r="F70" s="134"/>
      <c r="G70" s="134"/>
      <c r="H70" s="135"/>
      <c r="I70" s="141"/>
      <c r="J70" s="142"/>
    </row>
    <row r="71" spans="2:13" x14ac:dyDescent="0.25">
      <c r="B71" s="133"/>
      <c r="C71" s="134"/>
      <c r="D71" s="134"/>
      <c r="E71" s="134"/>
      <c r="F71" s="134"/>
      <c r="G71" s="134"/>
      <c r="H71" s="135"/>
      <c r="I71" s="141"/>
      <c r="J71" s="142"/>
    </row>
    <row r="72" spans="2:13" ht="15.75" thickBot="1" x14ac:dyDescent="0.3">
      <c r="B72" s="136"/>
      <c r="C72" s="137"/>
      <c r="D72" s="137"/>
      <c r="E72" s="137"/>
      <c r="F72" s="137"/>
      <c r="G72" s="137"/>
      <c r="H72" s="138"/>
      <c r="I72" s="143"/>
      <c r="J72" s="144"/>
    </row>
    <row r="75" spans="2:13" x14ac:dyDescent="0.25">
      <c r="F75" s="83"/>
    </row>
  </sheetData>
  <mergeCells count="35">
    <mergeCell ref="B1:J1"/>
    <mergeCell ref="B2:D2"/>
    <mergeCell ref="B3:D3"/>
    <mergeCell ref="B4:D4"/>
    <mergeCell ref="E4:H4"/>
    <mergeCell ref="E3:H3"/>
    <mergeCell ref="E2:H2"/>
    <mergeCell ref="I3:I4"/>
    <mergeCell ref="J3:J4"/>
    <mergeCell ref="B5:D5"/>
    <mergeCell ref="E5:J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B67:H72"/>
    <mergeCell ref="I67:J72"/>
    <mergeCell ref="B60:D60"/>
    <mergeCell ref="B66:I66"/>
    <mergeCell ref="F8:I8"/>
    <mergeCell ref="F27:I27"/>
    <mergeCell ref="F49:I49"/>
    <mergeCell ref="F53:I53"/>
    <mergeCell ref="B56:I56"/>
    <mergeCell ref="B59:I59"/>
    <mergeCell ref="B53:D53"/>
    <mergeCell ref="B57:D57"/>
    <mergeCell ref="B8:D8"/>
    <mergeCell ref="B49:D49"/>
    <mergeCell ref="B27:D27"/>
  </mergeCells>
  <phoneticPr fontId="22" type="noConversion"/>
  <printOptions horizontalCentered="1"/>
  <pageMargins left="0.19685039370078741" right="0.19685039370078741" top="0.70866141732283472" bottom="0.70866141732283472" header="0" footer="0"/>
  <pageSetup paperSize="9" scale="73" fitToHeight="3" orientation="landscape" r:id="rId1"/>
  <ignoredErrors>
    <ignoredError sqref="J53 J49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D7"/>
  <sheetViews>
    <sheetView topLeftCell="A7" workbookViewId="0">
      <selection activeCell="E10" sqref="E10"/>
    </sheetView>
  </sheetViews>
  <sheetFormatPr defaultRowHeight="15" x14ac:dyDescent="0.25"/>
  <cols>
    <col min="4" max="4" width="90.28515625" customWidth="1"/>
  </cols>
  <sheetData>
    <row r="7" spans="1:4" ht="25.5" x14ac:dyDescent="0.25">
      <c r="A7" s="23" t="s">
        <v>189</v>
      </c>
      <c r="B7" s="24" t="s">
        <v>136</v>
      </c>
      <c r="C7" s="24">
        <v>6817857</v>
      </c>
      <c r="D7" s="33" t="s">
        <v>152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23"/>
  <sheetViews>
    <sheetView showGridLines="0" view="pageBreakPreview" zoomScale="120" zoomScaleNormal="85" zoomScaleSheetLayoutView="120" workbookViewId="0">
      <selection activeCell="B18" sqref="B18:R23"/>
    </sheetView>
  </sheetViews>
  <sheetFormatPr defaultRowHeight="15" x14ac:dyDescent="0.25"/>
  <cols>
    <col min="1" max="1" width="4.42578125" customWidth="1"/>
    <col min="4" max="4" width="29.42578125" bestFit="1" customWidth="1"/>
    <col min="6" max="6" width="17.7109375" customWidth="1"/>
    <col min="7" max="7" width="14.5703125" customWidth="1"/>
    <col min="9" max="9" width="15.140625" customWidth="1"/>
    <col min="11" max="11" width="15.28515625" bestFit="1" customWidth="1"/>
    <col min="13" max="13" width="15.28515625" bestFit="1" customWidth="1"/>
    <col min="15" max="15" width="15.28515625" bestFit="1" customWidth="1"/>
    <col min="17" max="17" width="15.28515625" bestFit="1" customWidth="1"/>
    <col min="19" max="19" width="12.85546875" bestFit="1" customWidth="1"/>
  </cols>
  <sheetData>
    <row r="2" spans="2:19" x14ac:dyDescent="0.25">
      <c r="B2" s="191"/>
      <c r="C2" s="191"/>
      <c r="D2" s="192" t="s">
        <v>194</v>
      </c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</row>
    <row r="3" spans="2:19" x14ac:dyDescent="0.25">
      <c r="B3" s="191"/>
      <c r="C3" s="191"/>
      <c r="D3" s="192" t="s">
        <v>12</v>
      </c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</row>
    <row r="4" spans="2:19" x14ac:dyDescent="0.25">
      <c r="B4" s="191"/>
      <c r="C4" s="191"/>
      <c r="D4" s="192" t="s">
        <v>195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</row>
    <row r="5" spans="2:19" x14ac:dyDescent="0.25">
      <c r="B5" s="191"/>
      <c r="C5" s="191"/>
      <c r="D5" s="193" t="s">
        <v>229</v>
      </c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</row>
    <row r="6" spans="2:19" x14ac:dyDescent="0.25">
      <c r="B6" s="191"/>
      <c r="C6" s="191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</row>
    <row r="7" spans="2:19" x14ac:dyDescent="0.25">
      <c r="B7" s="194" t="s">
        <v>196</v>
      </c>
      <c r="C7" s="194"/>
      <c r="D7" s="194"/>
      <c r="E7" s="85" t="s">
        <v>29</v>
      </c>
      <c r="F7" s="86" t="s">
        <v>197</v>
      </c>
      <c r="G7" s="87" t="s">
        <v>244</v>
      </c>
      <c r="H7" s="88" t="s">
        <v>29</v>
      </c>
      <c r="I7" s="87" t="s">
        <v>245</v>
      </c>
      <c r="J7" s="88" t="s">
        <v>29</v>
      </c>
      <c r="K7" s="87" t="s">
        <v>246</v>
      </c>
      <c r="L7" s="88" t="s">
        <v>29</v>
      </c>
      <c r="M7" s="87" t="s">
        <v>247</v>
      </c>
      <c r="N7" s="88" t="s">
        <v>29</v>
      </c>
      <c r="O7" s="87" t="s">
        <v>248</v>
      </c>
      <c r="P7" s="88" t="s">
        <v>29</v>
      </c>
      <c r="Q7" s="87" t="s">
        <v>249</v>
      </c>
      <c r="R7" s="88" t="s">
        <v>29</v>
      </c>
    </row>
    <row r="8" spans="2:19" x14ac:dyDescent="0.25">
      <c r="B8" s="194" t="s">
        <v>0</v>
      </c>
      <c r="C8" s="194"/>
      <c r="D8" s="89" t="s">
        <v>2</v>
      </c>
      <c r="E8" s="85"/>
      <c r="F8" s="86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</row>
    <row r="9" spans="2:19" x14ac:dyDescent="0.25">
      <c r="B9" s="190" t="s">
        <v>198</v>
      </c>
      <c r="C9" s="190"/>
      <c r="D9" s="90" t="s">
        <v>199</v>
      </c>
      <c r="E9" s="91">
        <f>F9/F16</f>
        <v>0.11521177032830067</v>
      </c>
      <c r="F9" s="92">
        <f>ADUELA!J8</f>
        <v>222495.65</v>
      </c>
      <c r="G9" s="93">
        <f>+F9*H9</f>
        <v>220003.69871999999</v>
      </c>
      <c r="H9" s="94">
        <v>0.98880000000000001</v>
      </c>
      <c r="I9" s="95">
        <v>0</v>
      </c>
      <c r="J9" s="96">
        <v>0</v>
      </c>
      <c r="K9" s="95">
        <v>0</v>
      </c>
      <c r="L9" s="96">
        <v>0</v>
      </c>
      <c r="M9" s="95">
        <v>0</v>
      </c>
      <c r="N9" s="96">
        <v>0</v>
      </c>
      <c r="O9" s="95">
        <v>0</v>
      </c>
      <c r="P9" s="96">
        <v>0</v>
      </c>
      <c r="Q9" s="93">
        <f>+F9*R9</f>
        <v>2491.951279999997</v>
      </c>
      <c r="R9" s="96">
        <f>100%-H9</f>
        <v>1.1199999999999988E-2</v>
      </c>
      <c r="S9" s="128"/>
    </row>
    <row r="10" spans="2:19" x14ac:dyDescent="0.25">
      <c r="B10" s="190" t="s">
        <v>200</v>
      </c>
      <c r="C10" s="190"/>
      <c r="D10" s="97" t="s">
        <v>30</v>
      </c>
      <c r="E10" s="91">
        <f>F10/F16</f>
        <v>0.70339641889271853</v>
      </c>
      <c r="F10" s="92">
        <f>ADUELA!J27</f>
        <v>1358391.0999999999</v>
      </c>
      <c r="G10" s="93">
        <f>H10*F10</f>
        <v>271678.21999999997</v>
      </c>
      <c r="H10" s="94">
        <v>0.2</v>
      </c>
      <c r="I10" s="93">
        <f>J10*F10</f>
        <v>271678.21999999997</v>
      </c>
      <c r="J10" s="98">
        <v>0.2</v>
      </c>
      <c r="K10" s="93">
        <f t="shared" ref="K10:K14" si="0">+F10*L10</f>
        <v>271678.21999999997</v>
      </c>
      <c r="L10" s="98">
        <v>0.2</v>
      </c>
      <c r="M10" s="93">
        <f t="shared" ref="M10:M14" si="1">+F10*N10</f>
        <v>271678.21999999997</v>
      </c>
      <c r="N10" s="98">
        <v>0.2</v>
      </c>
      <c r="O10" s="93">
        <f t="shared" ref="O10:O14" si="2">+F10*P10</f>
        <v>271678.21999999997</v>
      </c>
      <c r="P10" s="98">
        <v>0.2</v>
      </c>
      <c r="Q10" s="93">
        <f>+F10*R10</f>
        <v>0</v>
      </c>
      <c r="R10" s="98">
        <v>0</v>
      </c>
    </row>
    <row r="11" spans="2:19" x14ac:dyDescent="0.25">
      <c r="B11" s="190" t="s">
        <v>201</v>
      </c>
      <c r="C11" s="190"/>
      <c r="D11" s="97" t="s">
        <v>202</v>
      </c>
      <c r="E11" s="91">
        <f>F11/F16</f>
        <v>7.8586936085632428E-2</v>
      </c>
      <c r="F11" s="92">
        <f>ADUELA!J49</f>
        <v>151766.19</v>
      </c>
      <c r="G11" s="93">
        <v>0</v>
      </c>
      <c r="H11" s="94">
        <v>0</v>
      </c>
      <c r="I11" s="93">
        <f>+F11*J11</f>
        <v>30353.238000000001</v>
      </c>
      <c r="J11" s="98">
        <v>0.2</v>
      </c>
      <c r="K11" s="93">
        <f t="shared" si="0"/>
        <v>30353.238000000001</v>
      </c>
      <c r="L11" s="98">
        <v>0.2</v>
      </c>
      <c r="M11" s="93">
        <f t="shared" si="1"/>
        <v>30353.238000000001</v>
      </c>
      <c r="N11" s="98">
        <v>0.2</v>
      </c>
      <c r="O11" s="93">
        <f t="shared" si="2"/>
        <v>30353.238000000001</v>
      </c>
      <c r="P11" s="98">
        <v>0.2</v>
      </c>
      <c r="Q11" s="93">
        <f>R11*F11</f>
        <v>30353.238000000001</v>
      </c>
      <c r="R11" s="98">
        <v>0.2</v>
      </c>
    </row>
    <row r="12" spans="2:19" x14ac:dyDescent="0.25">
      <c r="B12" s="190" t="s">
        <v>203</v>
      </c>
      <c r="C12" s="190"/>
      <c r="D12" s="97" t="s">
        <v>204</v>
      </c>
      <c r="E12" s="99">
        <f>F12/F16</f>
        <v>1.2470139273655461E-2</v>
      </c>
      <c r="F12" s="92">
        <f>ADUELA!J53</f>
        <v>24082.190000000002</v>
      </c>
      <c r="G12" s="93">
        <v>0</v>
      </c>
      <c r="H12" s="94">
        <v>0</v>
      </c>
      <c r="I12" s="93">
        <f>+F12*J12</f>
        <v>0</v>
      </c>
      <c r="J12" s="98">
        <v>0</v>
      </c>
      <c r="K12" s="93">
        <f t="shared" si="0"/>
        <v>0</v>
      </c>
      <c r="L12" s="98">
        <v>0</v>
      </c>
      <c r="M12" s="93">
        <f t="shared" si="1"/>
        <v>0</v>
      </c>
      <c r="N12" s="98">
        <v>0</v>
      </c>
      <c r="O12" s="93">
        <f t="shared" si="2"/>
        <v>0</v>
      </c>
      <c r="P12" s="98">
        <v>0</v>
      </c>
      <c r="Q12" s="93">
        <f>+F12*R12</f>
        <v>24082.190000000002</v>
      </c>
      <c r="R12" s="98">
        <v>1</v>
      </c>
    </row>
    <row r="13" spans="2:19" x14ac:dyDescent="0.25">
      <c r="B13" s="190" t="s">
        <v>205</v>
      </c>
      <c r="C13" s="190"/>
      <c r="D13" s="97" t="s">
        <v>206</v>
      </c>
      <c r="E13" s="99">
        <f>F13/F16</f>
        <v>2.7289957937409212E-3</v>
      </c>
      <c r="F13" s="92">
        <f>ADUELA!J57</f>
        <v>5270.2053899999992</v>
      </c>
      <c r="G13" s="93">
        <f>+F13*H13</f>
        <v>2635.1026949999996</v>
      </c>
      <c r="H13" s="94">
        <v>0.5</v>
      </c>
      <c r="I13" s="93">
        <f>+F13*J13</f>
        <v>0</v>
      </c>
      <c r="J13" s="98">
        <v>0</v>
      </c>
      <c r="K13" s="93">
        <f t="shared" si="0"/>
        <v>0</v>
      </c>
      <c r="L13" s="98">
        <v>0</v>
      </c>
      <c r="M13" s="93">
        <f t="shared" si="1"/>
        <v>0</v>
      </c>
      <c r="N13" s="98">
        <v>0</v>
      </c>
      <c r="O13" s="93">
        <f t="shared" si="2"/>
        <v>0</v>
      </c>
      <c r="P13" s="98">
        <v>0</v>
      </c>
      <c r="Q13" s="93">
        <f>+F13*R13</f>
        <v>2635.1026949999996</v>
      </c>
      <c r="R13" s="98">
        <v>0.5</v>
      </c>
    </row>
    <row r="14" spans="2:19" x14ac:dyDescent="0.25">
      <c r="B14" s="190" t="s">
        <v>207</v>
      </c>
      <c r="C14" s="190"/>
      <c r="D14" s="97" t="s">
        <v>31</v>
      </c>
      <c r="E14" s="99">
        <f>F14/F16</f>
        <v>8.7605739625952056E-2</v>
      </c>
      <c r="F14" s="92">
        <f>ADUELA!J60</f>
        <v>169183.2</v>
      </c>
      <c r="G14" s="93">
        <f>+F14*H14</f>
        <v>33836.640000000007</v>
      </c>
      <c r="H14" s="94">
        <v>0.2</v>
      </c>
      <c r="I14" s="93">
        <f>+F14*J14</f>
        <v>27069.312000000002</v>
      </c>
      <c r="J14" s="98">
        <v>0.16</v>
      </c>
      <c r="K14" s="93">
        <f t="shared" si="0"/>
        <v>27069.312000000002</v>
      </c>
      <c r="L14" s="98">
        <v>0.16</v>
      </c>
      <c r="M14" s="93">
        <f t="shared" si="1"/>
        <v>27069.312000000002</v>
      </c>
      <c r="N14" s="98">
        <v>0.16</v>
      </c>
      <c r="O14" s="93">
        <f t="shared" si="2"/>
        <v>27069.312000000002</v>
      </c>
      <c r="P14" s="98">
        <v>0.16</v>
      </c>
      <c r="Q14" s="93">
        <f>+F14*R14</f>
        <v>27069.312000000002</v>
      </c>
      <c r="R14" s="98">
        <v>0.16</v>
      </c>
    </row>
    <row r="15" spans="2:19" x14ac:dyDescent="0.25">
      <c r="B15" s="195"/>
      <c r="C15" s="196"/>
      <c r="D15" s="100"/>
      <c r="E15" s="91"/>
      <c r="F15" s="95"/>
      <c r="G15" s="93"/>
      <c r="H15" s="101"/>
      <c r="I15" s="102"/>
      <c r="J15" s="103"/>
      <c r="K15" s="104"/>
      <c r="L15" s="103"/>
      <c r="M15" s="104"/>
      <c r="N15" s="103"/>
      <c r="O15" s="104"/>
      <c r="P15" s="103"/>
      <c r="Q15" s="104"/>
      <c r="R15" s="103"/>
    </row>
    <row r="16" spans="2:19" x14ac:dyDescent="0.25">
      <c r="B16" s="197"/>
      <c r="C16" s="198"/>
      <c r="D16" s="105" t="s">
        <v>208</v>
      </c>
      <c r="E16" s="106">
        <f>SUM(E9:E14)</f>
        <v>1</v>
      </c>
      <c r="F16" s="107">
        <f>SUM(F9:F14)</f>
        <v>1931188.5353899996</v>
      </c>
      <c r="G16" s="108">
        <f>SUM(G9:G14)</f>
        <v>528153.66141499998</v>
      </c>
      <c r="H16" s="109">
        <f>G16/F16</f>
        <v>0.2734863281012283</v>
      </c>
      <c r="I16" s="108">
        <f>SUM(I9:I14)</f>
        <v>329100.76999999996</v>
      </c>
      <c r="J16" s="109">
        <f>+I16/F16</f>
        <v>0.17041358933582251</v>
      </c>
      <c r="K16" s="108">
        <f>SUM(K9:K14)</f>
        <v>329100.76999999996</v>
      </c>
      <c r="L16" s="109">
        <f>+K16/F16</f>
        <v>0.17041358933582251</v>
      </c>
      <c r="M16" s="108">
        <f>SUM(M9:M14)</f>
        <v>329100.76999999996</v>
      </c>
      <c r="N16" s="109">
        <f>+M16/F16</f>
        <v>0.17041358933582251</v>
      </c>
      <c r="O16" s="108">
        <f>SUM(O9:O14)</f>
        <v>329100.76999999996</v>
      </c>
      <c r="P16" s="109">
        <f>+O16/F16</f>
        <v>0.17041358933582251</v>
      </c>
      <c r="Q16" s="108">
        <f>SUM(Q9:Q14)</f>
        <v>86631.793975000008</v>
      </c>
      <c r="R16" s="109">
        <f>+Q16/F16</f>
        <v>4.4859314555481707E-2</v>
      </c>
    </row>
    <row r="17" spans="2:18" x14ac:dyDescent="0.25">
      <c r="B17" s="199"/>
      <c r="C17" s="200"/>
      <c r="D17" s="110" t="s">
        <v>209</v>
      </c>
      <c r="E17" s="111"/>
      <c r="F17" s="106"/>
      <c r="G17" s="108">
        <f>G16</f>
        <v>528153.66141499998</v>
      </c>
      <c r="H17" s="112">
        <f>H16</f>
        <v>0.2734863281012283</v>
      </c>
      <c r="I17" s="113">
        <f>I16+G17</f>
        <v>857254.431415</v>
      </c>
      <c r="J17" s="114">
        <f>H16+J16</f>
        <v>0.44389991743705082</v>
      </c>
      <c r="K17" s="115">
        <f>I17+K16</f>
        <v>1186355.201415</v>
      </c>
      <c r="L17" s="114">
        <f>H16+J16+L16</f>
        <v>0.61431350677287333</v>
      </c>
      <c r="M17" s="115">
        <f>K17+M16</f>
        <v>1515455.971415</v>
      </c>
      <c r="N17" s="114">
        <f>J16+L16+N16+H16</f>
        <v>0.78472709610869584</v>
      </c>
      <c r="O17" s="115">
        <f>M17+O16</f>
        <v>1844556.7414150001</v>
      </c>
      <c r="P17" s="114">
        <f>H16+J16+L16+N16+P16</f>
        <v>0.95514068544451836</v>
      </c>
      <c r="Q17" s="115">
        <f>O17+Q16</f>
        <v>1931188.5353900001</v>
      </c>
      <c r="R17" s="114">
        <f>H16+J16+L16+N16+P16+R16</f>
        <v>1</v>
      </c>
    </row>
    <row r="18" spans="2:18" x14ac:dyDescent="0.25">
      <c r="B18" s="201" t="s">
        <v>210</v>
      </c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3"/>
    </row>
    <row r="19" spans="2:18" x14ac:dyDescent="0.25">
      <c r="B19" s="204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6"/>
    </row>
    <row r="20" spans="2:18" x14ac:dyDescent="0.25">
      <c r="B20" s="204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5"/>
      <c r="R20" s="206"/>
    </row>
    <row r="21" spans="2:18" x14ac:dyDescent="0.25">
      <c r="B21" s="204"/>
      <c r="C21" s="205"/>
      <c r="D21" s="205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5"/>
      <c r="Q21" s="205"/>
      <c r="R21" s="206"/>
    </row>
    <row r="22" spans="2:18" x14ac:dyDescent="0.25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6"/>
    </row>
    <row r="23" spans="2:18" x14ac:dyDescent="0.25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9"/>
    </row>
  </sheetData>
  <mergeCells count="17">
    <mergeCell ref="B14:C14"/>
    <mergeCell ref="B15:C15"/>
    <mergeCell ref="B16:C16"/>
    <mergeCell ref="B17:C17"/>
    <mergeCell ref="B18:R23"/>
    <mergeCell ref="B13:C13"/>
    <mergeCell ref="B2:C6"/>
    <mergeCell ref="D2:R2"/>
    <mergeCell ref="D3:R3"/>
    <mergeCell ref="D4:R4"/>
    <mergeCell ref="D5:R6"/>
    <mergeCell ref="B7:D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scale="58" orientation="landscape" r:id="rId1"/>
  <ignoredErrors>
    <ignoredError sqref="E10:R10 E17:K17 E16:G16 I16 K16 E12:R15 E11:P11 R11 E9:G9 I9:Q9 R9" unlockedFormula="1"/>
    <ignoredError sqref="H16 J16 L16:R16 L17:R17 Q11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42"/>
  <sheetViews>
    <sheetView view="pageBreakPreview" topLeftCell="B1" zoomScaleNormal="100" zoomScaleSheetLayoutView="100" workbookViewId="0">
      <selection activeCell="K12" sqref="K12"/>
    </sheetView>
  </sheetViews>
  <sheetFormatPr defaultRowHeight="12.75" x14ac:dyDescent="0.2"/>
  <cols>
    <col min="1" max="1" width="10.28515625" style="37" customWidth="1"/>
    <col min="2" max="2" width="3.7109375" style="37" customWidth="1"/>
    <col min="3" max="4" width="4.42578125" style="37" customWidth="1"/>
    <col min="5" max="5" width="7.140625" style="37" bestFit="1" customWidth="1"/>
    <col min="6" max="6" width="4.42578125" style="37" customWidth="1"/>
    <col min="7" max="7" width="7.7109375" style="37" bestFit="1" customWidth="1"/>
    <col min="8" max="8" width="4.85546875" style="37" customWidth="1"/>
    <col min="9" max="9" width="7.140625" style="37" bestFit="1" customWidth="1"/>
    <col min="10" max="10" width="4.28515625" style="37" customWidth="1"/>
    <col min="11" max="11" width="7.140625" style="37" bestFit="1" customWidth="1"/>
    <col min="12" max="12" width="3" style="37" customWidth="1"/>
    <col min="13" max="13" width="4.7109375" style="37" customWidth="1"/>
    <col min="14" max="14" width="7.140625" style="37" bestFit="1" customWidth="1"/>
    <col min="15" max="15" width="2" style="37" bestFit="1" customWidth="1"/>
    <col min="16" max="16" width="7.140625" style="37" bestFit="1" customWidth="1"/>
    <col min="17" max="17" width="4.7109375" style="37" customWidth="1"/>
    <col min="18" max="18" width="2.28515625" style="37" customWidth="1"/>
    <col min="19" max="19" width="7.140625" style="37" bestFit="1" customWidth="1"/>
    <col min="20" max="20" width="2" style="37" bestFit="1" customWidth="1"/>
    <col min="21" max="21" width="7.140625" style="37" bestFit="1" customWidth="1"/>
    <col min="22" max="23" width="4.42578125" style="37" customWidth="1"/>
    <col min="24" max="24" width="4" style="37" customWidth="1"/>
    <col min="25" max="25" width="3.85546875" style="37" customWidth="1"/>
    <col min="26" max="26" width="7.140625" style="37" bestFit="1" customWidth="1"/>
    <col min="27" max="27" width="4.42578125" style="37" customWidth="1"/>
    <col min="28" max="30" width="9.140625" style="37"/>
    <col min="31" max="31" width="3.42578125" style="37" customWidth="1"/>
    <col min="32" max="32" width="7.7109375" style="37" customWidth="1"/>
    <col min="33" max="33" width="8.140625" style="37" customWidth="1"/>
    <col min="34" max="34" width="8.85546875" style="37" customWidth="1"/>
    <col min="35" max="16384" width="9.140625" style="37"/>
  </cols>
  <sheetData>
    <row r="1" spans="1:34" ht="20.25" customHeight="1" x14ac:dyDescent="0.2">
      <c r="A1" s="219" t="s">
        <v>75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1"/>
    </row>
    <row r="2" spans="1:34" ht="15.75" customHeight="1" thickBot="1" x14ac:dyDescent="0.25">
      <c r="A2" s="222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10" t="s">
        <v>76</v>
      </c>
      <c r="AC2" s="210"/>
      <c r="AD2" s="210"/>
      <c r="AF2" s="211" t="s">
        <v>77</v>
      </c>
      <c r="AG2" s="211"/>
      <c r="AH2" s="211"/>
    </row>
    <row r="3" spans="1:34" ht="12.75" customHeight="1" x14ac:dyDescent="0.2">
      <c r="A3" s="38"/>
      <c r="B3" s="39"/>
      <c r="C3" s="39"/>
      <c r="D3" s="39"/>
      <c r="E3" s="39"/>
      <c r="F3" s="40"/>
      <c r="G3" s="40"/>
      <c r="H3" s="40"/>
      <c r="I3" s="40"/>
      <c r="J3" s="40"/>
      <c r="K3" s="40"/>
      <c r="L3" s="40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 t="s">
        <v>251</v>
      </c>
      <c r="Y3" s="39"/>
      <c r="Z3" s="39"/>
      <c r="AA3" s="39"/>
      <c r="AB3" s="210"/>
      <c r="AC3" s="210"/>
      <c r="AD3" s="210"/>
      <c r="AF3" s="211"/>
      <c r="AG3" s="211"/>
      <c r="AH3" s="211"/>
    </row>
    <row r="4" spans="1:34" x14ac:dyDescent="0.2">
      <c r="A4" s="41" t="s">
        <v>78</v>
      </c>
      <c r="B4" s="42" t="s">
        <v>79</v>
      </c>
      <c r="C4" s="43"/>
      <c r="D4" s="44"/>
      <c r="E4" s="44"/>
      <c r="F4" s="45"/>
      <c r="G4" s="46">
        <v>3.7999999999999999E-2</v>
      </c>
      <c r="H4" s="45"/>
      <c r="I4" s="45"/>
      <c r="J4" s="45"/>
      <c r="K4" s="44"/>
      <c r="L4" s="45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77">
        <v>3</v>
      </c>
      <c r="AC4" s="77">
        <v>4</v>
      </c>
      <c r="AD4" s="77">
        <v>5.5</v>
      </c>
      <c r="AF4" s="77">
        <v>3.8</v>
      </c>
      <c r="AG4" s="77">
        <v>4.01</v>
      </c>
      <c r="AH4" s="77">
        <v>4.67</v>
      </c>
    </row>
    <row r="5" spans="1:34" ht="15" x14ac:dyDescent="0.25">
      <c r="A5" s="41" t="s">
        <v>80</v>
      </c>
      <c r="B5" s="42" t="s">
        <v>81</v>
      </c>
      <c r="C5" s="43"/>
      <c r="D5" s="44"/>
      <c r="E5" s="44"/>
      <c r="F5" s="45"/>
      <c r="G5" s="46">
        <v>3.2000000000000002E-3</v>
      </c>
      <c r="H5" s="45"/>
      <c r="I5" s="45"/>
      <c r="J5" s="45"/>
      <c r="K5" s="44"/>
      <c r="L5" s="45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77">
        <v>0.8</v>
      </c>
      <c r="AC5" s="77">
        <v>0.8</v>
      </c>
      <c r="AD5" s="77">
        <v>1</v>
      </c>
      <c r="AF5" s="78">
        <v>0.32</v>
      </c>
      <c r="AG5" s="77">
        <v>0.4</v>
      </c>
      <c r="AH5" s="77">
        <v>0.74</v>
      </c>
    </row>
    <row r="6" spans="1:34" ht="15" x14ac:dyDescent="0.25">
      <c r="A6" s="41" t="s">
        <v>82</v>
      </c>
      <c r="B6" s="42" t="s">
        <v>83</v>
      </c>
      <c r="C6" s="43"/>
      <c r="D6" s="44"/>
      <c r="E6" s="44"/>
      <c r="F6" s="45"/>
      <c r="G6" s="46">
        <v>5.0000000000000001E-3</v>
      </c>
      <c r="H6" s="45"/>
      <c r="I6" s="45"/>
      <c r="J6" s="45"/>
      <c r="K6" s="44"/>
      <c r="L6" s="45"/>
      <c r="M6" s="44"/>
      <c r="N6" s="44"/>
      <c r="O6" s="44"/>
      <c r="P6" s="81">
        <f>SUM(G4:G9)</f>
        <v>0.23430000000000001</v>
      </c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77">
        <v>0.97</v>
      </c>
      <c r="AC6" s="77">
        <v>1.27</v>
      </c>
      <c r="AD6" s="77">
        <v>1.27</v>
      </c>
      <c r="AF6" s="79">
        <v>0.5</v>
      </c>
      <c r="AG6" s="77">
        <v>0.56000000000000005</v>
      </c>
      <c r="AH6" s="77">
        <v>0.97</v>
      </c>
    </row>
    <row r="7" spans="1:34" ht="15" x14ac:dyDescent="0.25">
      <c r="A7" s="41" t="s">
        <v>84</v>
      </c>
      <c r="B7" s="42" t="s">
        <v>85</v>
      </c>
      <c r="C7" s="43"/>
      <c r="D7" s="44"/>
      <c r="E7" s="44"/>
      <c r="F7" s="45"/>
      <c r="G7" s="46">
        <v>1.0200000000000001E-2</v>
      </c>
      <c r="H7" s="45"/>
      <c r="I7" s="45"/>
      <c r="J7" s="45"/>
      <c r="K7" s="44"/>
      <c r="L7" s="45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77">
        <v>0.59</v>
      </c>
      <c r="AC7" s="77">
        <v>1.23</v>
      </c>
      <c r="AD7" s="77">
        <v>1.39</v>
      </c>
      <c r="AF7" s="78">
        <v>1.02</v>
      </c>
      <c r="AG7" s="77">
        <v>1.1100000000000001</v>
      </c>
      <c r="AH7" s="77">
        <v>1.21</v>
      </c>
    </row>
    <row r="8" spans="1:34" ht="15" x14ac:dyDescent="0.25">
      <c r="A8" s="41" t="s">
        <v>86</v>
      </c>
      <c r="B8" s="42" t="s">
        <v>87</v>
      </c>
      <c r="C8" s="43"/>
      <c r="D8" s="44"/>
      <c r="E8" s="44"/>
      <c r="F8" s="45"/>
      <c r="G8" s="46">
        <v>6.6400000000000001E-2</v>
      </c>
      <c r="H8" s="45"/>
      <c r="I8" s="45"/>
      <c r="J8" s="45"/>
      <c r="K8" s="44"/>
      <c r="L8" s="45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77">
        <v>6.16</v>
      </c>
      <c r="AC8" s="77">
        <v>7.4</v>
      </c>
      <c r="AD8" s="77">
        <v>8.9600000000000009</v>
      </c>
      <c r="AF8" s="79">
        <v>6.64</v>
      </c>
      <c r="AG8" s="77">
        <v>7.3</v>
      </c>
      <c r="AH8" s="77">
        <v>8.69</v>
      </c>
    </row>
    <row r="9" spans="1:34" x14ac:dyDescent="0.2">
      <c r="A9" s="41" t="s">
        <v>88</v>
      </c>
      <c r="B9" s="42" t="s">
        <v>89</v>
      </c>
      <c r="C9" s="43"/>
      <c r="D9" s="44"/>
      <c r="E9" s="44"/>
      <c r="F9" s="45"/>
      <c r="G9" s="46">
        <f>SUM(G10:G13)</f>
        <v>0.1115</v>
      </c>
      <c r="H9" s="45"/>
      <c r="I9" s="45"/>
      <c r="J9" s="45"/>
      <c r="K9" s="44"/>
      <c r="L9" s="45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7"/>
    </row>
    <row r="10" spans="1:34" x14ac:dyDescent="0.2">
      <c r="A10" s="49"/>
      <c r="B10" s="50"/>
      <c r="C10" s="51"/>
      <c r="D10" s="50"/>
      <c r="E10" s="50" t="s">
        <v>90</v>
      </c>
      <c r="F10" s="52"/>
      <c r="G10" s="53">
        <v>0.03</v>
      </c>
      <c r="H10" s="52"/>
      <c r="I10" s="52"/>
      <c r="J10" s="52"/>
      <c r="K10" s="50"/>
      <c r="L10" s="52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4"/>
    </row>
    <row r="11" spans="1:34" x14ac:dyDescent="0.2">
      <c r="A11" s="49"/>
      <c r="B11" s="50"/>
      <c r="C11" s="51"/>
      <c r="D11" s="50"/>
      <c r="E11" s="50" t="s">
        <v>91</v>
      </c>
      <c r="F11" s="52"/>
      <c r="G11" s="53">
        <v>6.4999999999999997E-3</v>
      </c>
      <c r="H11" s="52"/>
      <c r="I11" s="52"/>
      <c r="J11" s="52"/>
      <c r="K11" s="50"/>
      <c r="L11" s="52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4"/>
    </row>
    <row r="12" spans="1:34" x14ac:dyDescent="0.2">
      <c r="A12" s="49"/>
      <c r="B12" s="50"/>
      <c r="C12" s="51"/>
      <c r="D12" s="50"/>
      <c r="E12" s="50" t="s">
        <v>92</v>
      </c>
      <c r="F12" s="52"/>
      <c r="G12" s="53">
        <v>0.03</v>
      </c>
      <c r="H12" s="52"/>
      <c r="I12" s="52"/>
      <c r="J12" s="52"/>
      <c r="K12" s="50"/>
      <c r="L12" s="52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4"/>
    </row>
    <row r="13" spans="1:34" x14ac:dyDescent="0.2">
      <c r="A13" s="49"/>
      <c r="B13" s="50"/>
      <c r="C13" s="51"/>
      <c r="D13" s="50"/>
      <c r="E13" s="50" t="s">
        <v>93</v>
      </c>
      <c r="F13" s="52"/>
      <c r="G13" s="53">
        <v>4.4999999999999998E-2</v>
      </c>
      <c r="H13" s="52"/>
      <c r="I13" s="52"/>
      <c r="J13" s="52"/>
      <c r="K13" s="50"/>
      <c r="L13" s="52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4"/>
      <c r="AB13" s="212" t="s">
        <v>94</v>
      </c>
      <c r="AC13" s="213"/>
      <c r="AD13" s="48">
        <v>0</v>
      </c>
      <c r="AE13" s="37" t="s">
        <v>95</v>
      </c>
    </row>
    <row r="14" spans="1:34" x14ac:dyDescent="0.2">
      <c r="A14" s="41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7"/>
      <c r="AB14" s="212" t="s">
        <v>96</v>
      </c>
      <c r="AC14" s="213"/>
      <c r="AD14" s="48">
        <v>4.5</v>
      </c>
      <c r="AE14" s="37" t="s">
        <v>97</v>
      </c>
    </row>
    <row r="15" spans="1:34" x14ac:dyDescent="0.2">
      <c r="A15" s="41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7"/>
    </row>
    <row r="16" spans="1:34" x14ac:dyDescent="0.2">
      <c r="A16" s="41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7"/>
    </row>
    <row r="17" spans="1:27" x14ac:dyDescent="0.2">
      <c r="A17" s="41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7"/>
    </row>
    <row r="18" spans="1:27" ht="15" x14ac:dyDescent="0.25">
      <c r="A18" s="41"/>
      <c r="B18" s="55" t="s">
        <v>98</v>
      </c>
      <c r="C18" s="215" t="s">
        <v>99</v>
      </c>
      <c r="D18" s="56" t="s">
        <v>100</v>
      </c>
      <c r="E18" s="57">
        <v>1</v>
      </c>
      <c r="F18" s="56" t="s">
        <v>101</v>
      </c>
      <c r="G18" s="57">
        <f>G4</f>
        <v>3.7999999999999999E-2</v>
      </c>
      <c r="H18" s="56" t="s">
        <v>101</v>
      </c>
      <c r="I18" s="57">
        <f>G5</f>
        <v>3.2000000000000002E-3</v>
      </c>
      <c r="J18" s="56" t="s">
        <v>101</v>
      </c>
      <c r="K18" s="57">
        <f>G6</f>
        <v>5.0000000000000001E-3</v>
      </c>
      <c r="L18" s="55" t="s">
        <v>102</v>
      </c>
      <c r="M18" s="55" t="s">
        <v>103</v>
      </c>
      <c r="N18" s="57">
        <v>1</v>
      </c>
      <c r="O18" s="55" t="s">
        <v>101</v>
      </c>
      <c r="P18" s="57">
        <f>G7</f>
        <v>1.0200000000000001E-2</v>
      </c>
      <c r="Q18" s="55" t="s">
        <v>104</v>
      </c>
      <c r="R18" s="55" t="s">
        <v>103</v>
      </c>
      <c r="S18" s="57">
        <v>1</v>
      </c>
      <c r="T18" s="55" t="s">
        <v>101</v>
      </c>
      <c r="U18" s="57">
        <f>G8</f>
        <v>6.6400000000000001E-2</v>
      </c>
      <c r="V18" s="55" t="s">
        <v>105</v>
      </c>
      <c r="W18" s="215" t="s">
        <v>106</v>
      </c>
      <c r="X18" s="216">
        <v>-1</v>
      </c>
      <c r="Y18" s="217" t="s">
        <v>107</v>
      </c>
      <c r="Z18" s="218">
        <f>ROUND((((E18+G18+I18+K18)*(N18+P18)*(S18+U18))/(N20-P20))-1,4)</f>
        <v>0.26850000000000002</v>
      </c>
      <c r="AA18" s="47"/>
    </row>
    <row r="19" spans="1:27" ht="15" x14ac:dyDescent="0.2">
      <c r="A19" s="41"/>
      <c r="B19" s="44"/>
      <c r="C19" s="215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5"/>
      <c r="X19" s="216"/>
      <c r="Y19" s="217"/>
      <c r="Z19" s="218"/>
      <c r="AA19" s="47"/>
    </row>
    <row r="20" spans="1:27" ht="15" x14ac:dyDescent="0.2">
      <c r="A20" s="58"/>
      <c r="B20" s="59"/>
      <c r="C20" s="215"/>
      <c r="D20" s="60"/>
      <c r="E20" s="60"/>
      <c r="F20" s="60"/>
      <c r="G20" s="60"/>
      <c r="H20" s="60"/>
      <c r="I20" s="60"/>
      <c r="J20" s="60"/>
      <c r="K20" s="61"/>
      <c r="L20" s="61"/>
      <c r="M20" s="60" t="s">
        <v>103</v>
      </c>
      <c r="N20" s="62">
        <v>1</v>
      </c>
      <c r="O20" s="61" t="s">
        <v>108</v>
      </c>
      <c r="P20" s="62">
        <f>G9</f>
        <v>0.1115</v>
      </c>
      <c r="Q20" s="61" t="s">
        <v>109</v>
      </c>
      <c r="R20" s="61"/>
      <c r="S20" s="61"/>
      <c r="T20" s="61"/>
      <c r="U20" s="61"/>
      <c r="V20" s="61"/>
      <c r="W20" s="215"/>
      <c r="X20" s="216"/>
      <c r="Y20" s="217"/>
      <c r="Z20" s="218"/>
      <c r="AA20" s="63"/>
    </row>
    <row r="21" spans="1:27" x14ac:dyDescent="0.2">
      <c r="A21" s="41"/>
      <c r="B21" s="44"/>
      <c r="C21" s="44"/>
      <c r="D21" s="44"/>
      <c r="E21" s="44"/>
      <c r="F21" s="45"/>
      <c r="G21" s="45"/>
      <c r="H21" s="45"/>
      <c r="I21" s="45"/>
      <c r="J21" s="45"/>
      <c r="K21" s="45"/>
      <c r="L21" s="45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7"/>
    </row>
    <row r="22" spans="1:27" ht="13.5" thickBot="1" x14ac:dyDescent="0.25">
      <c r="A22" s="64" t="s">
        <v>110</v>
      </c>
      <c r="B22" s="65"/>
      <c r="C22" s="65"/>
      <c r="D22" s="65"/>
      <c r="E22" s="65"/>
      <c r="F22" s="66"/>
      <c r="G22" s="66"/>
      <c r="H22" s="66"/>
      <c r="I22" s="66"/>
      <c r="J22" s="66"/>
      <c r="K22" s="66"/>
      <c r="L22" s="66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7"/>
    </row>
    <row r="23" spans="1:27" x14ac:dyDescent="0.2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70"/>
    </row>
    <row r="24" spans="1:27" x14ac:dyDescent="0.2">
      <c r="A24" s="71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3"/>
    </row>
    <row r="25" spans="1:27" ht="13.5" thickBot="1" x14ac:dyDescent="0.25">
      <c r="A25" s="6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5"/>
    </row>
    <row r="28" spans="1:27" x14ac:dyDescent="0.2">
      <c r="C28" s="224" t="s">
        <v>111</v>
      </c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</row>
    <row r="29" spans="1:27" x14ac:dyDescent="0.2"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</row>
    <row r="30" spans="1:27" s="76" customFormat="1" ht="21.75" customHeight="1" x14ac:dyDescent="0.25">
      <c r="C30" s="225" t="s">
        <v>112</v>
      </c>
      <c r="D30" s="225"/>
      <c r="E30" s="225"/>
      <c r="F30" s="225"/>
      <c r="G30" s="225"/>
      <c r="H30" s="225"/>
      <c r="I30" s="225"/>
      <c r="J30" s="225"/>
      <c r="K30" s="225"/>
      <c r="L30" s="225"/>
      <c r="M30" s="226" t="s">
        <v>113</v>
      </c>
      <c r="N30" s="224"/>
      <c r="O30" s="224"/>
      <c r="P30" s="224" t="s">
        <v>114</v>
      </c>
      <c r="Q30" s="224"/>
      <c r="R30" s="224"/>
      <c r="S30" s="224" t="s">
        <v>115</v>
      </c>
      <c r="T30" s="224"/>
      <c r="U30" s="224"/>
    </row>
    <row r="31" spans="1:27" ht="17.25" customHeight="1" x14ac:dyDescent="0.2">
      <c r="C31" s="227" t="s">
        <v>116</v>
      </c>
      <c r="D31" s="227"/>
      <c r="E31" s="227"/>
      <c r="F31" s="227"/>
      <c r="G31" s="227"/>
      <c r="H31" s="227"/>
      <c r="I31" s="227"/>
      <c r="J31" s="227"/>
      <c r="K31" s="227"/>
      <c r="L31" s="227"/>
      <c r="M31" s="228">
        <v>0.2034</v>
      </c>
      <c r="N31" s="228"/>
      <c r="O31" s="228"/>
      <c r="P31" s="228">
        <v>0.22120000000000001</v>
      </c>
      <c r="Q31" s="228"/>
      <c r="R31" s="228"/>
      <c r="S31" s="228">
        <v>0.25</v>
      </c>
      <c r="T31" s="228"/>
      <c r="U31" s="228"/>
    </row>
    <row r="32" spans="1:27" ht="17.25" customHeight="1" x14ac:dyDescent="0.2">
      <c r="C32" s="227"/>
      <c r="D32" s="227"/>
      <c r="E32" s="227"/>
      <c r="F32" s="227"/>
      <c r="G32" s="227"/>
      <c r="H32" s="227"/>
      <c r="I32" s="227"/>
      <c r="J32" s="227"/>
      <c r="K32" s="227"/>
      <c r="L32" s="227"/>
      <c r="M32" s="228"/>
      <c r="N32" s="228"/>
      <c r="O32" s="228"/>
      <c r="P32" s="228"/>
      <c r="Q32" s="228"/>
      <c r="R32" s="228"/>
      <c r="S32" s="228"/>
      <c r="T32" s="228"/>
      <c r="U32" s="228"/>
    </row>
    <row r="33" spans="3:21" ht="17.25" customHeight="1" x14ac:dyDescent="0.2">
      <c r="C33" s="227" t="s">
        <v>77</v>
      </c>
      <c r="D33" s="227"/>
      <c r="E33" s="227"/>
      <c r="F33" s="227"/>
      <c r="G33" s="227"/>
      <c r="H33" s="227"/>
      <c r="I33" s="227"/>
      <c r="J33" s="227"/>
      <c r="K33" s="227"/>
      <c r="L33" s="227"/>
      <c r="M33" s="228">
        <v>0.19600000000000001</v>
      </c>
      <c r="N33" s="228"/>
      <c r="O33" s="228"/>
      <c r="P33" s="228">
        <v>0.2097</v>
      </c>
      <c r="Q33" s="228"/>
      <c r="R33" s="228"/>
      <c r="S33" s="228">
        <v>0.24229999999999999</v>
      </c>
      <c r="T33" s="228"/>
      <c r="U33" s="228"/>
    </row>
    <row r="34" spans="3:21" ht="17.25" customHeight="1" x14ac:dyDescent="0.2"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8"/>
      <c r="N34" s="228"/>
      <c r="O34" s="228"/>
      <c r="P34" s="228"/>
      <c r="Q34" s="228"/>
      <c r="R34" s="228"/>
      <c r="S34" s="228"/>
      <c r="T34" s="228"/>
      <c r="U34" s="228"/>
    </row>
    <row r="35" spans="3:21" ht="17.25" customHeight="1" x14ac:dyDescent="0.2">
      <c r="C35" s="227" t="s">
        <v>117</v>
      </c>
      <c r="D35" s="227"/>
      <c r="E35" s="227"/>
      <c r="F35" s="227"/>
      <c r="G35" s="227"/>
      <c r="H35" s="227"/>
      <c r="I35" s="227"/>
      <c r="J35" s="227"/>
      <c r="K35" s="227"/>
      <c r="L35" s="227"/>
      <c r="M35" s="228">
        <v>0.20760000000000001</v>
      </c>
      <c r="N35" s="228"/>
      <c r="O35" s="228"/>
      <c r="P35" s="228">
        <v>0.24179999999999999</v>
      </c>
      <c r="Q35" s="228"/>
      <c r="R35" s="228"/>
      <c r="S35" s="228">
        <v>0.26440000000000002</v>
      </c>
      <c r="T35" s="228"/>
      <c r="U35" s="228"/>
    </row>
    <row r="36" spans="3:21" ht="17.25" customHeight="1" x14ac:dyDescent="0.2"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8"/>
      <c r="N36" s="228"/>
      <c r="O36" s="228"/>
      <c r="P36" s="228"/>
      <c r="Q36" s="228"/>
      <c r="R36" s="228"/>
      <c r="S36" s="228"/>
      <c r="T36" s="228"/>
      <c r="U36" s="228"/>
    </row>
    <row r="37" spans="3:21" ht="17.25" customHeight="1" x14ac:dyDescent="0.2">
      <c r="C37" s="227" t="s">
        <v>118</v>
      </c>
      <c r="D37" s="227"/>
      <c r="E37" s="227"/>
      <c r="F37" s="227"/>
      <c r="G37" s="227"/>
      <c r="H37" s="227"/>
      <c r="I37" s="227"/>
      <c r="J37" s="227"/>
      <c r="K37" s="227"/>
      <c r="L37" s="227"/>
      <c r="M37" s="228">
        <v>0.24</v>
      </c>
      <c r="N37" s="228"/>
      <c r="O37" s="228"/>
      <c r="P37" s="228">
        <v>0.25840000000000002</v>
      </c>
      <c r="Q37" s="228"/>
      <c r="R37" s="228"/>
      <c r="S37" s="228">
        <v>0.27860000000000001</v>
      </c>
      <c r="T37" s="228"/>
      <c r="U37" s="228"/>
    </row>
    <row r="38" spans="3:21" ht="17.25" customHeight="1" x14ac:dyDescent="0.2">
      <c r="C38" s="227"/>
      <c r="D38" s="227"/>
      <c r="E38" s="227"/>
      <c r="F38" s="227"/>
      <c r="G38" s="227"/>
      <c r="H38" s="227"/>
      <c r="I38" s="227"/>
      <c r="J38" s="227"/>
      <c r="K38" s="227"/>
      <c r="L38" s="227"/>
      <c r="M38" s="228"/>
      <c r="N38" s="228"/>
      <c r="O38" s="228"/>
      <c r="P38" s="228"/>
      <c r="Q38" s="228"/>
      <c r="R38" s="228"/>
      <c r="S38" s="228"/>
      <c r="T38" s="228"/>
      <c r="U38" s="228"/>
    </row>
    <row r="39" spans="3:21" ht="17.25" customHeight="1" x14ac:dyDescent="0.2">
      <c r="C39" s="227" t="s">
        <v>119</v>
      </c>
      <c r="D39" s="227"/>
      <c r="E39" s="227"/>
      <c r="F39" s="227"/>
      <c r="G39" s="227"/>
      <c r="H39" s="227"/>
      <c r="I39" s="227"/>
      <c r="J39" s="227"/>
      <c r="K39" s="227"/>
      <c r="L39" s="227"/>
      <c r="M39" s="228">
        <v>0.22800000000000001</v>
      </c>
      <c r="N39" s="228"/>
      <c r="O39" s="228"/>
      <c r="P39" s="228">
        <v>0.27479999999999999</v>
      </c>
      <c r="Q39" s="228"/>
      <c r="R39" s="228"/>
      <c r="S39" s="228">
        <v>0.3095</v>
      </c>
      <c r="T39" s="228"/>
      <c r="U39" s="228"/>
    </row>
    <row r="40" spans="3:21" ht="17.25" customHeight="1" x14ac:dyDescent="0.2">
      <c r="C40" s="227"/>
      <c r="D40" s="227"/>
      <c r="E40" s="227"/>
      <c r="F40" s="227"/>
      <c r="G40" s="227"/>
      <c r="H40" s="227"/>
      <c r="I40" s="227"/>
      <c r="J40" s="227"/>
      <c r="K40" s="227"/>
      <c r="L40" s="227"/>
      <c r="M40" s="228"/>
      <c r="N40" s="228"/>
      <c r="O40" s="228"/>
      <c r="P40" s="228"/>
      <c r="Q40" s="228"/>
      <c r="R40" s="228"/>
      <c r="S40" s="228"/>
      <c r="T40" s="228"/>
      <c r="U40" s="228"/>
    </row>
    <row r="41" spans="3:21" ht="24" customHeight="1" x14ac:dyDescent="0.2">
      <c r="C41" s="229" t="s">
        <v>120</v>
      </c>
      <c r="D41" s="229"/>
      <c r="E41" s="229"/>
      <c r="F41" s="229"/>
      <c r="G41" s="229"/>
      <c r="H41" s="229"/>
      <c r="I41" s="229"/>
      <c r="J41" s="229"/>
      <c r="K41" s="229"/>
      <c r="L41" s="229"/>
      <c r="M41" s="228">
        <v>0.111</v>
      </c>
      <c r="N41" s="228"/>
      <c r="O41" s="228"/>
      <c r="P41" s="228">
        <v>0.14019999999999999</v>
      </c>
      <c r="Q41" s="228"/>
      <c r="R41" s="228"/>
      <c r="S41" s="228">
        <v>0.16800000000000001</v>
      </c>
      <c r="T41" s="228"/>
      <c r="U41" s="228"/>
    </row>
    <row r="42" spans="3:21" x14ac:dyDescent="0.2"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28"/>
      <c r="N42" s="228"/>
      <c r="O42" s="228"/>
      <c r="P42" s="228"/>
      <c r="Q42" s="228"/>
      <c r="R42" s="228"/>
      <c r="S42" s="228"/>
      <c r="T42" s="228"/>
      <c r="U42" s="228"/>
    </row>
  </sheetData>
  <mergeCells count="40">
    <mergeCell ref="C39:L40"/>
    <mergeCell ref="M39:O40"/>
    <mergeCell ref="P39:R40"/>
    <mergeCell ref="S39:U40"/>
    <mergeCell ref="C41:L42"/>
    <mergeCell ref="M41:O42"/>
    <mergeCell ref="P41:R42"/>
    <mergeCell ref="S41:U42"/>
    <mergeCell ref="C35:L36"/>
    <mergeCell ref="M35:O36"/>
    <mergeCell ref="P35:R36"/>
    <mergeCell ref="S35:U36"/>
    <mergeCell ref="C37:L38"/>
    <mergeCell ref="M37:O38"/>
    <mergeCell ref="P37:R38"/>
    <mergeCell ref="S37:U38"/>
    <mergeCell ref="C31:L32"/>
    <mergeCell ref="M31:O32"/>
    <mergeCell ref="P31:R32"/>
    <mergeCell ref="S31:U32"/>
    <mergeCell ref="C33:L34"/>
    <mergeCell ref="M33:O34"/>
    <mergeCell ref="P33:R34"/>
    <mergeCell ref="S33:U34"/>
    <mergeCell ref="C28:U29"/>
    <mergeCell ref="C30:L30"/>
    <mergeCell ref="M30:O30"/>
    <mergeCell ref="P30:R30"/>
    <mergeCell ref="S30:U30"/>
    <mergeCell ref="AB2:AD3"/>
    <mergeCell ref="AF2:AH3"/>
    <mergeCell ref="AB13:AC13"/>
    <mergeCell ref="AB14:AC14"/>
    <mergeCell ref="D19:V19"/>
    <mergeCell ref="W18:W20"/>
    <mergeCell ref="X18:X20"/>
    <mergeCell ref="Y18:Y20"/>
    <mergeCell ref="Z18:Z20"/>
    <mergeCell ref="A1:AA2"/>
    <mergeCell ref="C18:C20"/>
  </mergeCells>
  <dataValidations count="1">
    <dataValidation type="list" allowBlank="1" showInputMessage="1" showErrorMessage="1" sqref="IW2:JW2 WVI983035:WWI983035 WLM983035:WMM983035 WBQ983035:WCQ983035 VRU983035:VSU983035 VHY983035:VIY983035 UYC983035:UZC983035 UOG983035:UPG983035 UEK983035:UFK983035 TUO983035:TVO983035 TKS983035:TLS983035 TAW983035:TBW983035 SRA983035:SSA983035 SHE983035:SIE983035 RXI983035:RYI983035 RNM983035:ROM983035 RDQ983035:REQ983035 QTU983035:QUU983035 QJY983035:QKY983035 QAC983035:QBC983035 PQG983035:PRG983035 PGK983035:PHK983035 OWO983035:OXO983035 OMS983035:ONS983035 OCW983035:ODW983035 NTA983035:NUA983035 NJE983035:NKE983035 MZI983035:NAI983035 MPM983035:MQM983035 MFQ983035:MGQ983035 LVU983035:LWU983035 LLY983035:LMY983035 LCC983035:LDC983035 KSG983035:KTG983035 KIK983035:KJK983035 JYO983035:JZO983035 JOS983035:JPS983035 JEW983035:JFW983035 IVA983035:IWA983035 ILE983035:IME983035 IBI983035:ICI983035 HRM983035:HSM983035 HHQ983035:HIQ983035 GXU983035:GYU983035 GNY983035:GOY983035 GEC983035:GFC983035 FUG983035:FVG983035 FKK983035:FLK983035 FAO983035:FBO983035 EQS983035:ERS983035 EGW983035:EHW983035 DXA983035:DYA983035 DNE983035:DOE983035 DDI983035:DEI983035 CTM983035:CUM983035 CJQ983035:CKQ983035 BZU983035:CAU983035 BPY983035:BQY983035 BGC983035:BHC983035 AWG983035:AXG983035 AMK983035:ANK983035 ACO983035:ADO983035 SS983035:TS983035 IW983035:JW983035 A983035:AA983035 WVI917499:WWI917499 WLM917499:WMM917499 WBQ917499:WCQ917499 VRU917499:VSU917499 VHY917499:VIY917499 UYC917499:UZC917499 UOG917499:UPG917499 UEK917499:UFK917499 TUO917499:TVO917499 TKS917499:TLS917499 TAW917499:TBW917499 SRA917499:SSA917499 SHE917499:SIE917499 RXI917499:RYI917499 RNM917499:ROM917499 RDQ917499:REQ917499 QTU917499:QUU917499 QJY917499:QKY917499 QAC917499:QBC917499 PQG917499:PRG917499 PGK917499:PHK917499 OWO917499:OXO917499 OMS917499:ONS917499 OCW917499:ODW917499 NTA917499:NUA917499 NJE917499:NKE917499 MZI917499:NAI917499 MPM917499:MQM917499 MFQ917499:MGQ917499 LVU917499:LWU917499 LLY917499:LMY917499 LCC917499:LDC917499 KSG917499:KTG917499 KIK917499:KJK917499 JYO917499:JZO917499 JOS917499:JPS917499 JEW917499:JFW917499 IVA917499:IWA917499 ILE917499:IME917499 IBI917499:ICI917499 HRM917499:HSM917499 HHQ917499:HIQ917499 GXU917499:GYU917499 GNY917499:GOY917499 GEC917499:GFC917499 FUG917499:FVG917499 FKK917499:FLK917499 FAO917499:FBO917499 EQS917499:ERS917499 EGW917499:EHW917499 DXA917499:DYA917499 DNE917499:DOE917499 DDI917499:DEI917499 CTM917499:CUM917499 CJQ917499:CKQ917499 BZU917499:CAU917499 BPY917499:BQY917499 BGC917499:BHC917499 AWG917499:AXG917499 AMK917499:ANK917499 ACO917499:ADO917499 SS917499:TS917499 IW917499:JW917499 A917499:AA917499 WVI851963:WWI851963 WLM851963:WMM851963 WBQ851963:WCQ851963 VRU851963:VSU851963 VHY851963:VIY851963 UYC851963:UZC851963 UOG851963:UPG851963 UEK851963:UFK851963 TUO851963:TVO851963 TKS851963:TLS851963 TAW851963:TBW851963 SRA851963:SSA851963 SHE851963:SIE851963 RXI851963:RYI851963 RNM851963:ROM851963 RDQ851963:REQ851963 QTU851963:QUU851963 QJY851963:QKY851963 QAC851963:QBC851963 PQG851963:PRG851963 PGK851963:PHK851963 OWO851963:OXO851963 OMS851963:ONS851963 OCW851963:ODW851963 NTA851963:NUA851963 NJE851963:NKE851963 MZI851963:NAI851963 MPM851963:MQM851963 MFQ851963:MGQ851963 LVU851963:LWU851963 LLY851963:LMY851963 LCC851963:LDC851963 KSG851963:KTG851963 KIK851963:KJK851963 JYO851963:JZO851963 JOS851963:JPS851963 JEW851963:JFW851963 IVA851963:IWA851963 ILE851963:IME851963 IBI851963:ICI851963 HRM851963:HSM851963 HHQ851963:HIQ851963 GXU851963:GYU851963 GNY851963:GOY851963 GEC851963:GFC851963 FUG851963:FVG851963 FKK851963:FLK851963 FAO851963:FBO851963 EQS851963:ERS851963 EGW851963:EHW851963 DXA851963:DYA851963 DNE851963:DOE851963 DDI851963:DEI851963 CTM851963:CUM851963 CJQ851963:CKQ851963 BZU851963:CAU851963 BPY851963:BQY851963 BGC851963:BHC851963 AWG851963:AXG851963 AMK851963:ANK851963 ACO851963:ADO851963 SS851963:TS851963 IW851963:JW851963 A851963:AA851963 WVI786427:WWI786427 WLM786427:WMM786427 WBQ786427:WCQ786427 VRU786427:VSU786427 VHY786427:VIY786427 UYC786427:UZC786427 UOG786427:UPG786427 UEK786427:UFK786427 TUO786427:TVO786427 TKS786427:TLS786427 TAW786427:TBW786427 SRA786427:SSA786427 SHE786427:SIE786427 RXI786427:RYI786427 RNM786427:ROM786427 RDQ786427:REQ786427 QTU786427:QUU786427 QJY786427:QKY786427 QAC786427:QBC786427 PQG786427:PRG786427 PGK786427:PHK786427 OWO786427:OXO786427 OMS786427:ONS786427 OCW786427:ODW786427 NTA786427:NUA786427 NJE786427:NKE786427 MZI786427:NAI786427 MPM786427:MQM786427 MFQ786427:MGQ786427 LVU786427:LWU786427 LLY786427:LMY786427 LCC786427:LDC786427 KSG786427:KTG786427 KIK786427:KJK786427 JYO786427:JZO786427 JOS786427:JPS786427 JEW786427:JFW786427 IVA786427:IWA786427 ILE786427:IME786427 IBI786427:ICI786427 HRM786427:HSM786427 HHQ786427:HIQ786427 GXU786427:GYU786427 GNY786427:GOY786427 GEC786427:GFC786427 FUG786427:FVG786427 FKK786427:FLK786427 FAO786427:FBO786427 EQS786427:ERS786427 EGW786427:EHW786427 DXA786427:DYA786427 DNE786427:DOE786427 DDI786427:DEI786427 CTM786427:CUM786427 CJQ786427:CKQ786427 BZU786427:CAU786427 BPY786427:BQY786427 BGC786427:BHC786427 AWG786427:AXG786427 AMK786427:ANK786427 ACO786427:ADO786427 SS786427:TS786427 IW786427:JW786427 A786427:AA786427 WVI720891:WWI720891 WLM720891:WMM720891 WBQ720891:WCQ720891 VRU720891:VSU720891 VHY720891:VIY720891 UYC720891:UZC720891 UOG720891:UPG720891 UEK720891:UFK720891 TUO720891:TVO720891 TKS720891:TLS720891 TAW720891:TBW720891 SRA720891:SSA720891 SHE720891:SIE720891 RXI720891:RYI720891 RNM720891:ROM720891 RDQ720891:REQ720891 QTU720891:QUU720891 QJY720891:QKY720891 QAC720891:QBC720891 PQG720891:PRG720891 PGK720891:PHK720891 OWO720891:OXO720891 OMS720891:ONS720891 OCW720891:ODW720891 NTA720891:NUA720891 NJE720891:NKE720891 MZI720891:NAI720891 MPM720891:MQM720891 MFQ720891:MGQ720891 LVU720891:LWU720891 LLY720891:LMY720891 LCC720891:LDC720891 KSG720891:KTG720891 KIK720891:KJK720891 JYO720891:JZO720891 JOS720891:JPS720891 JEW720891:JFW720891 IVA720891:IWA720891 ILE720891:IME720891 IBI720891:ICI720891 HRM720891:HSM720891 HHQ720891:HIQ720891 GXU720891:GYU720891 GNY720891:GOY720891 GEC720891:GFC720891 FUG720891:FVG720891 FKK720891:FLK720891 FAO720891:FBO720891 EQS720891:ERS720891 EGW720891:EHW720891 DXA720891:DYA720891 DNE720891:DOE720891 DDI720891:DEI720891 CTM720891:CUM720891 CJQ720891:CKQ720891 BZU720891:CAU720891 BPY720891:BQY720891 BGC720891:BHC720891 AWG720891:AXG720891 AMK720891:ANK720891 ACO720891:ADO720891 SS720891:TS720891 IW720891:JW720891 A720891:AA720891 WVI655355:WWI655355 WLM655355:WMM655355 WBQ655355:WCQ655355 VRU655355:VSU655355 VHY655355:VIY655355 UYC655355:UZC655355 UOG655355:UPG655355 UEK655355:UFK655355 TUO655355:TVO655355 TKS655355:TLS655355 TAW655355:TBW655355 SRA655355:SSA655355 SHE655355:SIE655355 RXI655355:RYI655355 RNM655355:ROM655355 RDQ655355:REQ655355 QTU655355:QUU655355 QJY655355:QKY655355 QAC655355:QBC655355 PQG655355:PRG655355 PGK655355:PHK655355 OWO655355:OXO655355 OMS655355:ONS655355 OCW655355:ODW655355 NTA655355:NUA655355 NJE655355:NKE655355 MZI655355:NAI655355 MPM655355:MQM655355 MFQ655355:MGQ655355 LVU655355:LWU655355 LLY655355:LMY655355 LCC655355:LDC655355 KSG655355:KTG655355 KIK655355:KJK655355 JYO655355:JZO655355 JOS655355:JPS655355 JEW655355:JFW655355 IVA655355:IWA655355 ILE655355:IME655355 IBI655355:ICI655355 HRM655355:HSM655355 HHQ655355:HIQ655355 GXU655355:GYU655355 GNY655355:GOY655355 GEC655355:GFC655355 FUG655355:FVG655355 FKK655355:FLK655355 FAO655355:FBO655355 EQS655355:ERS655355 EGW655355:EHW655355 DXA655355:DYA655355 DNE655355:DOE655355 DDI655355:DEI655355 CTM655355:CUM655355 CJQ655355:CKQ655355 BZU655355:CAU655355 BPY655355:BQY655355 BGC655355:BHC655355 AWG655355:AXG655355 AMK655355:ANK655355 ACO655355:ADO655355 SS655355:TS655355 IW655355:JW655355 A655355:AA655355 WVI589819:WWI589819 WLM589819:WMM589819 WBQ589819:WCQ589819 VRU589819:VSU589819 VHY589819:VIY589819 UYC589819:UZC589819 UOG589819:UPG589819 UEK589819:UFK589819 TUO589819:TVO589819 TKS589819:TLS589819 TAW589819:TBW589819 SRA589819:SSA589819 SHE589819:SIE589819 RXI589819:RYI589819 RNM589819:ROM589819 RDQ589819:REQ589819 QTU589819:QUU589819 QJY589819:QKY589819 QAC589819:QBC589819 PQG589819:PRG589819 PGK589819:PHK589819 OWO589819:OXO589819 OMS589819:ONS589819 OCW589819:ODW589819 NTA589819:NUA589819 NJE589819:NKE589819 MZI589819:NAI589819 MPM589819:MQM589819 MFQ589819:MGQ589819 LVU589819:LWU589819 LLY589819:LMY589819 LCC589819:LDC589819 KSG589819:KTG589819 KIK589819:KJK589819 JYO589819:JZO589819 JOS589819:JPS589819 JEW589819:JFW589819 IVA589819:IWA589819 ILE589819:IME589819 IBI589819:ICI589819 HRM589819:HSM589819 HHQ589819:HIQ589819 GXU589819:GYU589819 GNY589819:GOY589819 GEC589819:GFC589819 FUG589819:FVG589819 FKK589819:FLK589819 FAO589819:FBO589819 EQS589819:ERS589819 EGW589819:EHW589819 DXA589819:DYA589819 DNE589819:DOE589819 DDI589819:DEI589819 CTM589819:CUM589819 CJQ589819:CKQ589819 BZU589819:CAU589819 BPY589819:BQY589819 BGC589819:BHC589819 AWG589819:AXG589819 AMK589819:ANK589819 ACO589819:ADO589819 SS589819:TS589819 IW589819:JW589819 A589819:AA589819 WVI524283:WWI524283 WLM524283:WMM524283 WBQ524283:WCQ524283 VRU524283:VSU524283 VHY524283:VIY524283 UYC524283:UZC524283 UOG524283:UPG524283 UEK524283:UFK524283 TUO524283:TVO524283 TKS524283:TLS524283 TAW524283:TBW524283 SRA524283:SSA524283 SHE524283:SIE524283 RXI524283:RYI524283 RNM524283:ROM524283 RDQ524283:REQ524283 QTU524283:QUU524283 QJY524283:QKY524283 QAC524283:QBC524283 PQG524283:PRG524283 PGK524283:PHK524283 OWO524283:OXO524283 OMS524283:ONS524283 OCW524283:ODW524283 NTA524283:NUA524283 NJE524283:NKE524283 MZI524283:NAI524283 MPM524283:MQM524283 MFQ524283:MGQ524283 LVU524283:LWU524283 LLY524283:LMY524283 LCC524283:LDC524283 KSG524283:KTG524283 KIK524283:KJK524283 JYO524283:JZO524283 JOS524283:JPS524283 JEW524283:JFW524283 IVA524283:IWA524283 ILE524283:IME524283 IBI524283:ICI524283 HRM524283:HSM524283 HHQ524283:HIQ524283 GXU524283:GYU524283 GNY524283:GOY524283 GEC524283:GFC524283 FUG524283:FVG524283 FKK524283:FLK524283 FAO524283:FBO524283 EQS524283:ERS524283 EGW524283:EHW524283 DXA524283:DYA524283 DNE524283:DOE524283 DDI524283:DEI524283 CTM524283:CUM524283 CJQ524283:CKQ524283 BZU524283:CAU524283 BPY524283:BQY524283 BGC524283:BHC524283 AWG524283:AXG524283 AMK524283:ANK524283 ACO524283:ADO524283 SS524283:TS524283 IW524283:JW524283 A524283:AA524283 WVI458747:WWI458747 WLM458747:WMM458747 WBQ458747:WCQ458747 VRU458747:VSU458747 VHY458747:VIY458747 UYC458747:UZC458747 UOG458747:UPG458747 UEK458747:UFK458747 TUO458747:TVO458747 TKS458747:TLS458747 TAW458747:TBW458747 SRA458747:SSA458747 SHE458747:SIE458747 RXI458747:RYI458747 RNM458747:ROM458747 RDQ458747:REQ458747 QTU458747:QUU458747 QJY458747:QKY458747 QAC458747:QBC458747 PQG458747:PRG458747 PGK458747:PHK458747 OWO458747:OXO458747 OMS458747:ONS458747 OCW458747:ODW458747 NTA458747:NUA458747 NJE458747:NKE458747 MZI458747:NAI458747 MPM458747:MQM458747 MFQ458747:MGQ458747 LVU458747:LWU458747 LLY458747:LMY458747 LCC458747:LDC458747 KSG458747:KTG458747 KIK458747:KJK458747 JYO458747:JZO458747 JOS458747:JPS458747 JEW458747:JFW458747 IVA458747:IWA458747 ILE458747:IME458747 IBI458747:ICI458747 HRM458747:HSM458747 HHQ458747:HIQ458747 GXU458747:GYU458747 GNY458747:GOY458747 GEC458747:GFC458747 FUG458747:FVG458747 FKK458747:FLK458747 FAO458747:FBO458747 EQS458747:ERS458747 EGW458747:EHW458747 DXA458747:DYA458747 DNE458747:DOE458747 DDI458747:DEI458747 CTM458747:CUM458747 CJQ458747:CKQ458747 BZU458747:CAU458747 BPY458747:BQY458747 BGC458747:BHC458747 AWG458747:AXG458747 AMK458747:ANK458747 ACO458747:ADO458747 SS458747:TS458747 IW458747:JW458747 A458747:AA458747 WVI393211:WWI393211 WLM393211:WMM393211 WBQ393211:WCQ393211 VRU393211:VSU393211 VHY393211:VIY393211 UYC393211:UZC393211 UOG393211:UPG393211 UEK393211:UFK393211 TUO393211:TVO393211 TKS393211:TLS393211 TAW393211:TBW393211 SRA393211:SSA393211 SHE393211:SIE393211 RXI393211:RYI393211 RNM393211:ROM393211 RDQ393211:REQ393211 QTU393211:QUU393211 QJY393211:QKY393211 QAC393211:QBC393211 PQG393211:PRG393211 PGK393211:PHK393211 OWO393211:OXO393211 OMS393211:ONS393211 OCW393211:ODW393211 NTA393211:NUA393211 NJE393211:NKE393211 MZI393211:NAI393211 MPM393211:MQM393211 MFQ393211:MGQ393211 LVU393211:LWU393211 LLY393211:LMY393211 LCC393211:LDC393211 KSG393211:KTG393211 KIK393211:KJK393211 JYO393211:JZO393211 JOS393211:JPS393211 JEW393211:JFW393211 IVA393211:IWA393211 ILE393211:IME393211 IBI393211:ICI393211 HRM393211:HSM393211 HHQ393211:HIQ393211 GXU393211:GYU393211 GNY393211:GOY393211 GEC393211:GFC393211 FUG393211:FVG393211 FKK393211:FLK393211 FAO393211:FBO393211 EQS393211:ERS393211 EGW393211:EHW393211 DXA393211:DYA393211 DNE393211:DOE393211 DDI393211:DEI393211 CTM393211:CUM393211 CJQ393211:CKQ393211 BZU393211:CAU393211 BPY393211:BQY393211 BGC393211:BHC393211 AWG393211:AXG393211 AMK393211:ANK393211 ACO393211:ADO393211 SS393211:TS393211 IW393211:JW393211 A393211:AA393211 WVI327675:WWI327675 WLM327675:WMM327675 WBQ327675:WCQ327675 VRU327675:VSU327675 VHY327675:VIY327675 UYC327675:UZC327675 UOG327675:UPG327675 UEK327675:UFK327675 TUO327675:TVO327675 TKS327675:TLS327675 TAW327675:TBW327675 SRA327675:SSA327675 SHE327675:SIE327675 RXI327675:RYI327675 RNM327675:ROM327675 RDQ327675:REQ327675 QTU327675:QUU327675 QJY327675:QKY327675 QAC327675:QBC327675 PQG327675:PRG327675 PGK327675:PHK327675 OWO327675:OXO327675 OMS327675:ONS327675 OCW327675:ODW327675 NTA327675:NUA327675 NJE327675:NKE327675 MZI327675:NAI327675 MPM327675:MQM327675 MFQ327675:MGQ327675 LVU327675:LWU327675 LLY327675:LMY327675 LCC327675:LDC327675 KSG327675:KTG327675 KIK327675:KJK327675 JYO327675:JZO327675 JOS327675:JPS327675 JEW327675:JFW327675 IVA327675:IWA327675 ILE327675:IME327675 IBI327675:ICI327675 HRM327675:HSM327675 HHQ327675:HIQ327675 GXU327675:GYU327675 GNY327675:GOY327675 GEC327675:GFC327675 FUG327675:FVG327675 FKK327675:FLK327675 FAO327675:FBO327675 EQS327675:ERS327675 EGW327675:EHW327675 DXA327675:DYA327675 DNE327675:DOE327675 DDI327675:DEI327675 CTM327675:CUM327675 CJQ327675:CKQ327675 BZU327675:CAU327675 BPY327675:BQY327675 BGC327675:BHC327675 AWG327675:AXG327675 AMK327675:ANK327675 ACO327675:ADO327675 SS327675:TS327675 IW327675:JW327675 A327675:AA327675 WVI262139:WWI262139 WLM262139:WMM262139 WBQ262139:WCQ262139 VRU262139:VSU262139 VHY262139:VIY262139 UYC262139:UZC262139 UOG262139:UPG262139 UEK262139:UFK262139 TUO262139:TVO262139 TKS262139:TLS262139 TAW262139:TBW262139 SRA262139:SSA262139 SHE262139:SIE262139 RXI262139:RYI262139 RNM262139:ROM262139 RDQ262139:REQ262139 QTU262139:QUU262139 QJY262139:QKY262139 QAC262139:QBC262139 PQG262139:PRG262139 PGK262139:PHK262139 OWO262139:OXO262139 OMS262139:ONS262139 OCW262139:ODW262139 NTA262139:NUA262139 NJE262139:NKE262139 MZI262139:NAI262139 MPM262139:MQM262139 MFQ262139:MGQ262139 LVU262139:LWU262139 LLY262139:LMY262139 LCC262139:LDC262139 KSG262139:KTG262139 KIK262139:KJK262139 JYO262139:JZO262139 JOS262139:JPS262139 JEW262139:JFW262139 IVA262139:IWA262139 ILE262139:IME262139 IBI262139:ICI262139 HRM262139:HSM262139 HHQ262139:HIQ262139 GXU262139:GYU262139 GNY262139:GOY262139 GEC262139:GFC262139 FUG262139:FVG262139 FKK262139:FLK262139 FAO262139:FBO262139 EQS262139:ERS262139 EGW262139:EHW262139 DXA262139:DYA262139 DNE262139:DOE262139 DDI262139:DEI262139 CTM262139:CUM262139 CJQ262139:CKQ262139 BZU262139:CAU262139 BPY262139:BQY262139 BGC262139:BHC262139 AWG262139:AXG262139 AMK262139:ANK262139 ACO262139:ADO262139 SS262139:TS262139 IW262139:JW262139 A262139:AA262139 WVI196603:WWI196603 WLM196603:WMM196603 WBQ196603:WCQ196603 VRU196603:VSU196603 VHY196603:VIY196603 UYC196603:UZC196603 UOG196603:UPG196603 UEK196603:UFK196603 TUO196603:TVO196603 TKS196603:TLS196603 TAW196603:TBW196603 SRA196603:SSA196603 SHE196603:SIE196603 RXI196603:RYI196603 RNM196603:ROM196603 RDQ196603:REQ196603 QTU196603:QUU196603 QJY196603:QKY196603 QAC196603:QBC196603 PQG196603:PRG196603 PGK196603:PHK196603 OWO196603:OXO196603 OMS196603:ONS196603 OCW196603:ODW196603 NTA196603:NUA196603 NJE196603:NKE196603 MZI196603:NAI196603 MPM196603:MQM196603 MFQ196603:MGQ196603 LVU196603:LWU196603 LLY196603:LMY196603 LCC196603:LDC196603 KSG196603:KTG196603 KIK196603:KJK196603 JYO196603:JZO196603 JOS196603:JPS196603 JEW196603:JFW196603 IVA196603:IWA196603 ILE196603:IME196603 IBI196603:ICI196603 HRM196603:HSM196603 HHQ196603:HIQ196603 GXU196603:GYU196603 GNY196603:GOY196603 GEC196603:GFC196603 FUG196603:FVG196603 FKK196603:FLK196603 FAO196603:FBO196603 EQS196603:ERS196603 EGW196603:EHW196603 DXA196603:DYA196603 DNE196603:DOE196603 DDI196603:DEI196603 CTM196603:CUM196603 CJQ196603:CKQ196603 BZU196603:CAU196603 BPY196603:BQY196603 BGC196603:BHC196603 AWG196603:AXG196603 AMK196603:ANK196603 ACO196603:ADO196603 SS196603:TS196603 IW196603:JW196603 A196603:AA196603 WVI131067:WWI131067 WLM131067:WMM131067 WBQ131067:WCQ131067 VRU131067:VSU131067 VHY131067:VIY131067 UYC131067:UZC131067 UOG131067:UPG131067 UEK131067:UFK131067 TUO131067:TVO131067 TKS131067:TLS131067 TAW131067:TBW131067 SRA131067:SSA131067 SHE131067:SIE131067 RXI131067:RYI131067 RNM131067:ROM131067 RDQ131067:REQ131067 QTU131067:QUU131067 QJY131067:QKY131067 QAC131067:QBC131067 PQG131067:PRG131067 PGK131067:PHK131067 OWO131067:OXO131067 OMS131067:ONS131067 OCW131067:ODW131067 NTA131067:NUA131067 NJE131067:NKE131067 MZI131067:NAI131067 MPM131067:MQM131067 MFQ131067:MGQ131067 LVU131067:LWU131067 LLY131067:LMY131067 LCC131067:LDC131067 KSG131067:KTG131067 KIK131067:KJK131067 JYO131067:JZO131067 JOS131067:JPS131067 JEW131067:JFW131067 IVA131067:IWA131067 ILE131067:IME131067 IBI131067:ICI131067 HRM131067:HSM131067 HHQ131067:HIQ131067 GXU131067:GYU131067 GNY131067:GOY131067 GEC131067:GFC131067 FUG131067:FVG131067 FKK131067:FLK131067 FAO131067:FBO131067 EQS131067:ERS131067 EGW131067:EHW131067 DXA131067:DYA131067 DNE131067:DOE131067 DDI131067:DEI131067 CTM131067:CUM131067 CJQ131067:CKQ131067 BZU131067:CAU131067 BPY131067:BQY131067 BGC131067:BHC131067 AWG131067:AXG131067 AMK131067:ANK131067 ACO131067:ADO131067 SS131067:TS131067 IW131067:JW131067 A131067:AA131067 WVI65531:WWI65531 WLM65531:WMM65531 WBQ65531:WCQ65531 VRU65531:VSU65531 VHY65531:VIY65531 UYC65531:UZC65531 UOG65531:UPG65531 UEK65531:UFK65531 TUO65531:TVO65531 TKS65531:TLS65531 TAW65531:TBW65531 SRA65531:SSA65531 SHE65531:SIE65531 RXI65531:RYI65531 RNM65531:ROM65531 RDQ65531:REQ65531 QTU65531:QUU65531 QJY65531:QKY65531 QAC65531:QBC65531 PQG65531:PRG65531 PGK65531:PHK65531 OWO65531:OXO65531 OMS65531:ONS65531 OCW65531:ODW65531 NTA65531:NUA65531 NJE65531:NKE65531 MZI65531:NAI65531 MPM65531:MQM65531 MFQ65531:MGQ65531 LVU65531:LWU65531 LLY65531:LMY65531 LCC65531:LDC65531 KSG65531:KTG65531 KIK65531:KJK65531 JYO65531:JZO65531 JOS65531:JPS65531 JEW65531:JFW65531 IVA65531:IWA65531 ILE65531:IME65531 IBI65531:ICI65531 HRM65531:HSM65531 HHQ65531:HIQ65531 GXU65531:GYU65531 GNY65531:GOY65531 GEC65531:GFC65531 FUG65531:FVG65531 FKK65531:FLK65531 FAO65531:FBO65531 EQS65531:ERS65531 EGW65531:EHW65531 DXA65531:DYA65531 DNE65531:DOE65531 DDI65531:DEI65531 CTM65531:CUM65531 CJQ65531:CKQ65531 BZU65531:CAU65531 BPY65531:BQY65531 BGC65531:BHC65531 AWG65531:AXG65531 AMK65531:ANK65531 ACO65531:ADO65531 SS65531:TS65531 IW65531:JW65531 A65531:AA65531 WVI2:WWI2 WLM2:WMM2 WBQ2:WCQ2 VRU2:VSU2 VHY2:VIY2 UYC2:UZC2 UOG2:UPG2 UEK2:UFK2 TUO2:TVO2 TKS2:TLS2 TAW2:TBW2 SRA2:SSA2 SHE2:SIE2 RXI2:RYI2 RNM2:ROM2 RDQ2:REQ2 QTU2:QUU2 QJY2:QKY2 QAC2:QBC2 PQG2:PRG2 PGK2:PHK2 OWO2:OXO2 OMS2:ONS2 OCW2:ODW2 NTA2:NUA2 NJE2:NKE2 MZI2:NAI2 MPM2:MQM2 MFQ2:MGQ2 LVU2:LWU2 LLY2:LMY2 LCC2:LDC2 KSG2:KTG2 KIK2:KJK2 JYO2:JZO2 JOS2:JPS2 JEW2:JFW2 IVA2:IWA2 ILE2:IME2 IBI2:ICI2 HRM2:HSM2 HHQ2:HIQ2 GXU2:GYU2 GNY2:GOY2 GEC2:GFC2 FUG2:FVG2 FKK2:FLK2 FAO2:FBO2 EQS2:ERS2 EGW2:EHW2 DXA2:DYA2 DNE2:DOE2 DDI2:DEI2 CTM2:CUM2 CJQ2:CKQ2 BZU2:CAU2 BPY2:BQY2 BGC2:BHC2 AWG2:AXG2 AMK2:ANK2 ACO2:ADO2 SS2:TS2" xr:uid="{00000000-0002-0000-0300-000000000000}">
      <formula1>$AF$1:$AF$3</formula1>
    </dataValidation>
  </dataValidations>
  <pageMargins left="0.511811024" right="0.511811024" top="0.78740157499999996" bottom="0.78740157499999996" header="0.31496062000000002" footer="0.31496062000000002"/>
  <pageSetup paperSize="9" scale="98" orientation="landscape" r:id="rId1"/>
  <ignoredErrors>
    <ignoredError sqref="G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ADUELA</vt:lpstr>
      <vt:lpstr>CCU</vt:lpstr>
      <vt:lpstr>CRONOGRAMA FISICO-FINANCEIRO</vt:lpstr>
      <vt:lpstr>CÁLCULO DE BDI</vt:lpstr>
      <vt:lpstr>ADUELA!Area_de_impressao</vt:lpstr>
      <vt:lpstr>'CÁLCULO DE BDI'!Area_de_impressao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PMCL</cp:lastModifiedBy>
  <cp:lastPrinted>2023-03-24T18:38:51Z</cp:lastPrinted>
  <dcterms:created xsi:type="dcterms:W3CDTF">2016-05-17T19:49:40Z</dcterms:created>
  <dcterms:modified xsi:type="dcterms:W3CDTF">2023-03-27T11:27:37Z</dcterms:modified>
</cp:coreProperties>
</file>