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CL\Documents\UBS Ito Alves\Documentos para licitação\"/>
    </mc:Choice>
  </mc:AlternateContent>
  <xr:revisionPtr revIDLastSave="0" documentId="13_ncr:1_{D66B4658-98A2-4A41-94AA-2275FD8C0B69}" xr6:coauthVersionLast="47" xr6:coauthVersionMax="47" xr10:uidLastSave="{00000000-0000-0000-0000-000000000000}"/>
  <bookViews>
    <workbookView xWindow="-120" yWindow="-120" windowWidth="29040" windowHeight="15840" xr2:uid="{30F4DFD5-DA43-4E90-AC8E-E188DE07FDD8}"/>
  </bookViews>
  <sheets>
    <sheet name="Cronograma físico financeiro " sheetId="1" r:id="rId1"/>
  </sheets>
  <definedNames>
    <definedName name="_xlnm.Print_Area" localSheetId="0">'Cronograma físico financeiro '!$A$1:$R$65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1" l="1"/>
  <c r="P62" i="1"/>
  <c r="R65" i="1"/>
  <c r="Q60" i="1"/>
  <c r="Q12" i="1"/>
  <c r="Q10" i="1"/>
  <c r="F12" i="1" l="1"/>
  <c r="E8" i="1"/>
  <c r="F8" i="1" s="1"/>
  <c r="Q8" i="1" l="1"/>
  <c r="P60" i="1"/>
  <c r="N60" i="1"/>
  <c r="L60" i="1"/>
  <c r="J60" i="1"/>
  <c r="H60" i="1"/>
  <c r="F60" i="1"/>
  <c r="D60" i="1"/>
  <c r="Q48" i="1" l="1"/>
  <c r="Q50" i="1"/>
  <c r="Q54" i="1"/>
  <c r="Q56" i="1"/>
  <c r="Q62" i="1"/>
  <c r="Q46" i="1"/>
  <c r="H46" i="1"/>
  <c r="Q44" i="1"/>
  <c r="Q42" i="1"/>
  <c r="Q36" i="1"/>
  <c r="Q34" i="1"/>
  <c r="Q32" i="1"/>
  <c r="Q24" i="1"/>
  <c r="D8" i="1"/>
  <c r="Q58" i="1" l="1"/>
  <c r="L58" i="1"/>
  <c r="J58" i="1"/>
  <c r="Q52" i="1"/>
  <c r="L52" i="1"/>
  <c r="Q40" i="1"/>
  <c r="L40" i="1"/>
  <c r="Q38" i="1"/>
  <c r="L38" i="1"/>
  <c r="Q30" i="1"/>
  <c r="P30" i="1"/>
  <c r="Q28" i="1"/>
  <c r="P28" i="1"/>
  <c r="Q26" i="1"/>
  <c r="P26" i="1"/>
  <c r="N26" i="1"/>
  <c r="Q22" i="1"/>
  <c r="P22" i="1"/>
  <c r="Q20" i="1"/>
  <c r="J20" i="1"/>
  <c r="N20" i="1"/>
  <c r="L20" i="1"/>
  <c r="Q18" i="1"/>
  <c r="P10" i="1"/>
  <c r="N10" i="1"/>
  <c r="L10" i="1"/>
  <c r="Q16" i="1"/>
  <c r="Q14" i="1"/>
  <c r="H58" i="1"/>
  <c r="P58" i="1" l="1"/>
  <c r="N58" i="1"/>
  <c r="F58" i="1"/>
  <c r="P56" i="1"/>
  <c r="N56" i="1"/>
  <c r="L56" i="1"/>
  <c r="J56" i="1"/>
  <c r="P54" i="1"/>
  <c r="P50" i="1"/>
  <c r="N50" i="1"/>
  <c r="P48" i="1"/>
  <c r="N46" i="1"/>
  <c r="L46" i="1"/>
  <c r="J46" i="1"/>
  <c r="P44" i="1"/>
  <c r="N44" i="1"/>
  <c r="L44" i="1"/>
  <c r="P42" i="1"/>
  <c r="N42" i="1"/>
  <c r="N40" i="1"/>
  <c r="N38" i="1"/>
  <c r="P36" i="1"/>
  <c r="N36" i="1"/>
  <c r="L36" i="1"/>
  <c r="P34" i="1"/>
  <c r="N34" i="1"/>
  <c r="L34" i="1"/>
  <c r="P32" i="1"/>
  <c r="N32" i="1"/>
  <c r="L32" i="1"/>
  <c r="N30" i="1"/>
  <c r="L30" i="1"/>
  <c r="J30" i="1"/>
  <c r="H30" i="1"/>
  <c r="N28" i="1"/>
  <c r="L28" i="1"/>
  <c r="J28" i="1"/>
  <c r="H28" i="1"/>
  <c r="P24" i="1"/>
  <c r="N22" i="1"/>
  <c r="L22" i="1"/>
  <c r="J22" i="1"/>
  <c r="H22" i="1"/>
  <c r="L16" i="1"/>
  <c r="J16" i="1"/>
  <c r="H16" i="1"/>
  <c r="F16" i="1"/>
  <c r="L14" i="1"/>
  <c r="J14" i="1"/>
  <c r="H14" i="1"/>
  <c r="F14" i="1"/>
  <c r="J10" i="1"/>
  <c r="H10" i="1"/>
  <c r="F10" i="1"/>
  <c r="P64" i="1" l="1"/>
  <c r="D64" i="1"/>
  <c r="H64" i="1"/>
  <c r="F64" i="1"/>
  <c r="J64" i="1"/>
  <c r="N18" i="1" l="1"/>
  <c r="N64" i="1" s="1"/>
  <c r="L18" i="1"/>
  <c r="L64" i="1" s="1"/>
</calcChain>
</file>

<file path=xl/sharedStrings.xml><?xml version="1.0" encoding="utf-8"?>
<sst xmlns="http://schemas.openxmlformats.org/spreadsheetml/2006/main" count="95" uniqueCount="81">
  <si>
    <t>TOTAL</t>
  </si>
  <si>
    <t>MÊS 05</t>
  </si>
  <si>
    <t>MÊS 04</t>
  </si>
  <si>
    <t>MÊS 03</t>
  </si>
  <si>
    <t>MÊS 02</t>
  </si>
  <si>
    <t>MÊS 01</t>
  </si>
  <si>
    <t>Item</t>
  </si>
  <si>
    <t>Descrição dos serviços</t>
  </si>
  <si>
    <t>%</t>
  </si>
  <si>
    <t>R$</t>
  </si>
  <si>
    <t>01.</t>
  </si>
  <si>
    <t>02.</t>
  </si>
  <si>
    <t>03.</t>
  </si>
  <si>
    <t>04.</t>
  </si>
  <si>
    <t>05.</t>
  </si>
  <si>
    <t>06.</t>
  </si>
  <si>
    <t>07.</t>
  </si>
  <si>
    <t>08.</t>
  </si>
  <si>
    <t>09.</t>
  </si>
  <si>
    <t>10.</t>
  </si>
  <si>
    <t>11.</t>
  </si>
  <si>
    <t>12.</t>
  </si>
  <si>
    <t>13.</t>
  </si>
  <si>
    <t>14.</t>
  </si>
  <si>
    <t>15.</t>
  </si>
  <si>
    <t>16.</t>
  </si>
  <si>
    <t>18.</t>
  </si>
  <si>
    <t>19.</t>
  </si>
  <si>
    <t>20.</t>
  </si>
  <si>
    <t>21.</t>
  </si>
  <si>
    <t>22.</t>
  </si>
  <si>
    <t>23.</t>
  </si>
  <si>
    <t>24.</t>
  </si>
  <si>
    <t>SERVIÇOS PRELIMINARES</t>
  </si>
  <si>
    <t>ESTRUTURAS METÁLICAS E FECHAMENTO LIGHT STEEL FRAMING</t>
  </si>
  <si>
    <t>ALVENARIA E DIVISÕES</t>
  </si>
  <si>
    <t>COBERTURAS</t>
  </si>
  <si>
    <t>IMPERMEABILIZAÇÃO E ISOLAMENTO</t>
  </si>
  <si>
    <t>INSTALAÇÕES HIDROSANITÁRIAS</t>
  </si>
  <si>
    <t>PREVENÇÃO E COMBATE A INCÊNDIO</t>
  </si>
  <si>
    <t>DRENAGEM</t>
  </si>
  <si>
    <t>INSTALAÇÕES ELELÉTRICAS</t>
  </si>
  <si>
    <t>CABEAMENTO ESTRUTURADO</t>
  </si>
  <si>
    <t>CFTV E SONORIZAÇÃO</t>
  </si>
  <si>
    <t>SPDA</t>
  </si>
  <si>
    <t>ESQUADRIA DE MADEIRA</t>
  </si>
  <si>
    <t>CLIMATIZAÇÃO</t>
  </si>
  <si>
    <t>ESQUADRIAS DE ALUMÍNIO E VIDRO</t>
  </si>
  <si>
    <t>ESQUADRIA METÁLICA</t>
  </si>
  <si>
    <t>REVESTIMENTO DE PAREDES E TETOS</t>
  </si>
  <si>
    <t>PISOS</t>
  </si>
  <si>
    <t>ESPELHOS</t>
  </si>
  <si>
    <t>PINTURA INTERNA / EXTERNA</t>
  </si>
  <si>
    <t>SINALIZAÇÃO</t>
  </si>
  <si>
    <t>URBANIZAÇÃO E OBRAS COMPLEMENTARES</t>
  </si>
  <si>
    <t>LIMPEZA GERAL</t>
  </si>
  <si>
    <t>Total Mês 02:</t>
  </si>
  <si>
    <t>Total Mês 03:</t>
  </si>
  <si>
    <t>Total Mês 04:</t>
  </si>
  <si>
    <t>Total Mês 05:</t>
  </si>
  <si>
    <t>Total Mês 06:</t>
  </si>
  <si>
    <t>TOTAL:</t>
  </si>
  <si>
    <t>25.</t>
  </si>
  <si>
    <t>MÊS 07</t>
  </si>
  <si>
    <t>PROJETOS</t>
  </si>
  <si>
    <t>ADAPTAÇÃO DA FUNDAÇÃO</t>
  </si>
  <si>
    <t>Total Mês 07:</t>
  </si>
  <si>
    <t>26.</t>
  </si>
  <si>
    <t>27.</t>
  </si>
  <si>
    <t>MÊS 06</t>
  </si>
  <si>
    <t>28.</t>
  </si>
  <si>
    <t>.</t>
  </si>
  <si>
    <t>BANCADAS</t>
  </si>
  <si>
    <t>29.</t>
  </si>
  <si>
    <t>ADMINISTRAÇÃO LOCAL</t>
  </si>
  <si>
    <t>Total Mês 01:</t>
  </si>
  <si>
    <t>SECRETARIA MUNICIPAL DE OBRAS E MEIO AMBIENTE</t>
  </si>
  <si>
    <t>UNIDADE BÁSICA DE SAÚDE ITO ALVES</t>
  </si>
  <si>
    <t>CRONOGRAMA FÍSICO-FINANCEIRO</t>
  </si>
  <si>
    <t>,</t>
  </si>
  <si>
    <t>MOBILIZAÇÃO E DESMOBILIZAÇÃO 0,20%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</si>
</sst>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-[$R$-416]\ * #,##0.00_-;\-[$R$-416]\ * #,##0.00_-;_-[$R$-416]\ 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 "/>
    </font>
    <font>
      <sz val="10"/>
      <color theme="1"/>
      <name val="Calibri  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164" fontId="7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3" borderId="0" xfId="0" applyFill="1"/>
    <xf numFmtId="0" fontId="0" fillId="4" borderId="0" xfId="0" applyFill="1"/>
    <xf numFmtId="0" fontId="0" fillId="2" borderId="0" xfId="0" applyFill="1"/>
    <xf numFmtId="44" fontId="3" fillId="4" borderId="1" xfId="1" applyFont="1" applyFill="1" applyBorder="1" applyAlignment="1">
      <alignment horizontal="left" vertical="top"/>
    </xf>
    <xf numFmtId="0" fontId="3" fillId="3" borderId="5" xfId="0" applyFont="1" applyFill="1" applyBorder="1"/>
    <xf numFmtId="0" fontId="3" fillId="3" borderId="4" xfId="0" applyFont="1" applyFill="1" applyBorder="1"/>
    <xf numFmtId="0" fontId="3" fillId="3" borderId="6" xfId="0" applyFont="1" applyFill="1" applyBorder="1"/>
    <xf numFmtId="0" fontId="3" fillId="4" borderId="2" xfId="0" applyFont="1" applyFill="1" applyBorder="1"/>
    <xf numFmtId="0" fontId="3" fillId="4" borderId="1" xfId="0" applyFont="1" applyFill="1" applyBorder="1"/>
    <xf numFmtId="9" fontId="3" fillId="4" borderId="1" xfId="2" applyFont="1" applyFill="1" applyBorder="1"/>
    <xf numFmtId="44" fontId="3" fillId="4" borderId="1" xfId="0" applyNumberFormat="1" applyFont="1" applyFill="1" applyBorder="1"/>
    <xf numFmtId="9" fontId="3" fillId="4" borderId="1" xfId="0" applyNumberFormat="1" applyFont="1" applyFill="1" applyBorder="1"/>
    <xf numFmtId="0" fontId="3" fillId="0" borderId="2" xfId="0" applyFont="1" applyBorder="1"/>
    <xf numFmtId="0" fontId="3" fillId="0" borderId="1" xfId="0" applyFont="1" applyBorder="1"/>
    <xf numFmtId="9" fontId="3" fillId="0" borderId="1" xfId="2" applyFont="1" applyBorder="1"/>
    <xf numFmtId="9" fontId="3" fillId="0" borderId="1" xfId="0" applyNumberFormat="1" applyFont="1" applyBorder="1"/>
    <xf numFmtId="0" fontId="3" fillId="0" borderId="3" xfId="0" applyFont="1" applyBorder="1"/>
    <xf numFmtId="44" fontId="3" fillId="4" borderId="3" xfId="1" applyFont="1" applyFill="1" applyBorder="1"/>
    <xf numFmtId="44" fontId="3" fillId="2" borderId="1" xfId="0" applyNumberFormat="1" applyFont="1" applyFill="1" applyBorder="1"/>
    <xf numFmtId="0" fontId="3" fillId="0" borderId="0" xfId="0" applyFont="1"/>
    <xf numFmtId="0" fontId="5" fillId="3" borderId="0" xfId="3" applyFont="1" applyFill="1" applyAlignment="1">
      <alignment vertical="center"/>
    </xf>
    <xf numFmtId="0" fontId="5" fillId="3" borderId="0" xfId="4" applyFont="1" applyFill="1" applyAlignment="1">
      <alignment vertical="center"/>
    </xf>
    <xf numFmtId="0" fontId="3" fillId="3" borderId="11" xfId="0" applyFont="1" applyFill="1" applyBorder="1"/>
    <xf numFmtId="0" fontId="3" fillId="3" borderId="12" xfId="0" applyFont="1" applyFill="1" applyBorder="1"/>
    <xf numFmtId="9" fontId="2" fillId="4" borderId="1" xfId="2" applyFont="1" applyFill="1" applyBorder="1"/>
    <xf numFmtId="44" fontId="3" fillId="2" borderId="7" xfId="0" applyNumberFormat="1" applyFont="1" applyFill="1" applyBorder="1"/>
    <xf numFmtId="0" fontId="3" fillId="0" borderId="19" xfId="0" applyFont="1" applyBorder="1"/>
    <xf numFmtId="0" fontId="3" fillId="0" borderId="8" xfId="0" applyFont="1" applyBorder="1"/>
    <xf numFmtId="0" fontId="3" fillId="0" borderId="20" xfId="0" applyFont="1" applyBorder="1"/>
    <xf numFmtId="0" fontId="3" fillId="4" borderId="8" xfId="0" applyFont="1" applyFill="1" applyBorder="1"/>
    <xf numFmtId="44" fontId="3" fillId="4" borderId="8" xfId="1" applyFont="1" applyFill="1" applyBorder="1" applyAlignment="1">
      <alignment horizontal="left" vertical="top"/>
    </xf>
    <xf numFmtId="0" fontId="0" fillId="4" borderId="1" xfId="0" applyFill="1" applyBorder="1"/>
    <xf numFmtId="2" fontId="0" fillId="4" borderId="1" xfId="0" applyNumberFormat="1" applyFill="1" applyBorder="1"/>
    <xf numFmtId="165" fontId="3" fillId="4" borderId="1" xfId="6" applyNumberFormat="1" applyFont="1" applyFill="1" applyBorder="1"/>
    <xf numFmtId="44" fontId="3" fillId="0" borderId="0" xfId="0" applyNumberFormat="1" applyFont="1"/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right"/>
    </xf>
    <xf numFmtId="0" fontId="2" fillId="4" borderId="8" xfId="0" applyFont="1" applyFill="1" applyBorder="1" applyAlignment="1">
      <alignment horizontal="right"/>
    </xf>
    <xf numFmtId="0" fontId="2" fillId="4" borderId="9" xfId="0" applyFont="1" applyFill="1" applyBorder="1" applyAlignment="1">
      <alignment horizontal="right"/>
    </xf>
    <xf numFmtId="44" fontId="3" fillId="2" borderId="7" xfId="1" applyFont="1" applyFill="1" applyBorder="1" applyAlignment="1">
      <alignment horizontal="center"/>
    </xf>
    <xf numFmtId="44" fontId="3" fillId="2" borderId="9" xfId="1" applyFont="1" applyFill="1" applyBorder="1" applyAlignment="1">
      <alignment horizontal="center"/>
    </xf>
    <xf numFmtId="0" fontId="6" fillId="3" borderId="8" xfId="3" applyFont="1" applyFill="1" applyBorder="1" applyAlignment="1">
      <alignment horizontal="center" vertical="center"/>
    </xf>
    <xf numFmtId="0" fontId="6" fillId="3" borderId="9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4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</cellXfs>
  <cellStyles count="7">
    <cellStyle name="Moeda" xfId="1" builtinId="4"/>
    <cellStyle name="Normal" xfId="0" builtinId="0"/>
    <cellStyle name="Normal 10" xfId="4" xr:uid="{5D8FAF3D-0C53-4186-B37B-483C2FC54102}"/>
    <cellStyle name="Normal 2 13" xfId="3" xr:uid="{FA12C7B8-86CE-4C57-AECE-8CD2232D9DBE}"/>
    <cellStyle name="Porcentagem" xfId="2" builtinId="5"/>
    <cellStyle name="Vírgula" xfId="6" builtinId="3"/>
    <cellStyle name="Vírgula 3" xfId="5" xr:uid="{BDC915D1-EABA-4BE6-93FD-8DA1EBC4B8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1298574</xdr:colOff>
      <xdr:row>0</xdr:row>
      <xdr:rowOff>84740</xdr:rowOff>
    </xdr:from>
    <xdr:to>
      <xdr:col>1</xdr:col>
      <xdr:colOff>2201333</xdr:colOff>
      <xdr:row>4</xdr:row>
      <xdr:rowOff>38101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EDEA312B-6C54-49FD-A917-896E2AF83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407" y="84740"/>
          <a:ext cx="902759" cy="7471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A993B-8579-4345-A4E5-BD3F98E98636}">
  <sheetPr>
    <pageSetUpPr fitToPage="1"/>
  </sheetPr>
  <dimension ref="A1:T70"/>
  <sheetViews>
    <sheetView tabSelected="1" zoomScale="80" zoomScaleNormal="80" zoomScaleSheetLayoutView="90" workbookViewId="0">
      <selection activeCell="R65" sqref="R65"/>
    </sheetView>
  </sheetViews>
  <sheetFormatPr defaultRowHeight="15"/>
  <cols>
    <col min="1" max="1" width="9.140625" style="20"/>
    <col min="2" max="2" width="44.5703125" style="20" customWidth="1"/>
    <col min="3" max="3" width="7.28515625" style="20" customWidth="1"/>
    <col min="4" max="4" width="14.28515625" style="20" customWidth="1"/>
    <col min="5" max="5" width="8.85546875" style="20" customWidth="1"/>
    <col min="6" max="6" width="17.42578125" style="20" customWidth="1"/>
    <col min="7" max="7" width="8" style="20" customWidth="1"/>
    <col min="8" max="8" width="16.28515625" style="20" customWidth="1"/>
    <col min="9" max="9" width="14.5703125" style="20" bestFit="1" customWidth="1"/>
    <col min="10" max="10" width="16.140625" style="20" bestFit="1" customWidth="1"/>
    <col min="11" max="14" width="16.140625" style="20" customWidth="1"/>
    <col min="15" max="15" width="9.7109375" style="20" customWidth="1"/>
    <col min="16" max="16" width="16.140625" style="20" customWidth="1"/>
    <col min="17" max="17" width="12.5703125" style="20" bestFit="1" customWidth="1"/>
    <col min="18" max="18" width="18" style="20" bestFit="1" customWidth="1"/>
  </cols>
  <sheetData>
    <row r="1" spans="1:20" ht="15.75">
      <c r="A1" s="50"/>
      <c r="B1" s="51"/>
      <c r="C1" s="43" t="s">
        <v>76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4"/>
      <c r="S1" s="21"/>
      <c r="T1" s="21"/>
    </row>
    <row r="2" spans="1:20" ht="15.75">
      <c r="A2" s="52"/>
      <c r="B2" s="53"/>
      <c r="C2" s="45" t="s">
        <v>77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21"/>
      <c r="T2" s="21"/>
    </row>
    <row r="3" spans="1:20" ht="15.75">
      <c r="A3" s="52"/>
      <c r="B3" s="53"/>
      <c r="C3" s="45" t="s">
        <v>78</v>
      </c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21"/>
      <c r="T3" s="21"/>
    </row>
    <row r="4" spans="1:20">
      <c r="A4" s="52"/>
      <c r="B4" s="53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22"/>
      <c r="T4" s="22"/>
    </row>
    <row r="5" spans="1:20">
      <c r="A5" s="54"/>
      <c r="B5" s="55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22"/>
      <c r="T5" s="22"/>
    </row>
    <row r="6" spans="1:20" s="1" customFormat="1" ht="15.75" thickBot="1">
      <c r="A6" s="23"/>
      <c r="B6" s="24"/>
      <c r="C6" s="56" t="s">
        <v>5</v>
      </c>
      <c r="D6" s="56"/>
      <c r="E6" s="56" t="s">
        <v>4</v>
      </c>
      <c r="F6" s="56"/>
      <c r="G6" s="56" t="s">
        <v>3</v>
      </c>
      <c r="H6" s="56"/>
      <c r="I6" s="56" t="s">
        <v>2</v>
      </c>
      <c r="J6" s="56"/>
      <c r="K6" s="56" t="s">
        <v>1</v>
      </c>
      <c r="L6" s="56"/>
      <c r="M6" s="56" t="s">
        <v>69</v>
      </c>
      <c r="N6" s="56"/>
      <c r="O6" s="56" t="s">
        <v>63</v>
      </c>
      <c r="P6" s="56"/>
      <c r="Q6" s="56" t="s">
        <v>0</v>
      </c>
      <c r="R6" s="57"/>
    </row>
    <row r="7" spans="1:20" s="1" customFormat="1" ht="17.25" customHeight="1">
      <c r="A7" s="5" t="s">
        <v>6</v>
      </c>
      <c r="B7" s="6" t="s">
        <v>7</v>
      </c>
      <c r="C7" s="6" t="s">
        <v>8</v>
      </c>
      <c r="D7" s="6" t="s">
        <v>9</v>
      </c>
      <c r="E7" s="6" t="s">
        <v>8</v>
      </c>
      <c r="F7" s="6" t="s">
        <v>9</v>
      </c>
      <c r="G7" s="6" t="s">
        <v>8</v>
      </c>
      <c r="H7" s="6" t="s">
        <v>9</v>
      </c>
      <c r="I7" s="6" t="s">
        <v>8</v>
      </c>
      <c r="J7" s="6" t="s">
        <v>9</v>
      </c>
      <c r="K7" s="6" t="s">
        <v>8</v>
      </c>
      <c r="L7" s="6" t="s">
        <v>9</v>
      </c>
      <c r="M7" s="6" t="s">
        <v>8</v>
      </c>
      <c r="N7" s="6" t="s">
        <v>9</v>
      </c>
      <c r="O7" s="6" t="s">
        <v>8</v>
      </c>
      <c r="P7" s="6" t="s">
        <v>9</v>
      </c>
      <c r="Q7" s="6" t="s">
        <v>8</v>
      </c>
      <c r="R7" s="7" t="s">
        <v>9</v>
      </c>
    </row>
    <row r="8" spans="1:20" s="1" customFormat="1" ht="17.25" customHeight="1">
      <c r="A8" s="8" t="s">
        <v>10</v>
      </c>
      <c r="B8" s="9" t="s">
        <v>64</v>
      </c>
      <c r="C8" s="10">
        <v>0.5</v>
      </c>
      <c r="D8" s="11">
        <f>C8*$R$8</f>
        <v>4636.8100000000004</v>
      </c>
      <c r="E8" s="10">
        <f>C8</f>
        <v>0.5</v>
      </c>
      <c r="F8" s="11">
        <f>E8*$R$8</f>
        <v>4636.8100000000004</v>
      </c>
      <c r="G8" s="10"/>
      <c r="H8" s="11"/>
      <c r="I8" s="10"/>
      <c r="J8" s="11"/>
      <c r="K8" s="11"/>
      <c r="L8" s="11"/>
      <c r="M8" s="11"/>
      <c r="N8" s="11"/>
      <c r="O8" s="11"/>
      <c r="P8" s="11"/>
      <c r="Q8" s="12">
        <f>SUM(C8+E8)</f>
        <v>1</v>
      </c>
      <c r="R8" s="4">
        <v>9273.6200000000008</v>
      </c>
    </row>
    <row r="9" spans="1:20" s="1" customFormat="1" ht="17.25" customHeight="1">
      <c r="A9" s="27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9"/>
    </row>
    <row r="10" spans="1:20" s="2" customFormat="1" ht="13.5" customHeight="1">
      <c r="A10" s="8" t="s">
        <v>11</v>
      </c>
      <c r="B10" s="9" t="s">
        <v>33</v>
      </c>
      <c r="C10" s="10"/>
      <c r="D10" s="11"/>
      <c r="E10" s="10">
        <v>0.79</v>
      </c>
      <c r="F10" s="11">
        <f>$R$10*E10</f>
        <v>82476.766300000003</v>
      </c>
      <c r="G10" s="10">
        <v>0.04</v>
      </c>
      <c r="H10" s="11">
        <f>$R$10*G10</f>
        <v>4176.0388000000003</v>
      </c>
      <c r="I10" s="10">
        <v>0.04</v>
      </c>
      <c r="J10" s="11">
        <f>$R$10*I10</f>
        <v>4176.0388000000003</v>
      </c>
      <c r="K10" s="10">
        <v>0.04</v>
      </c>
      <c r="L10" s="11">
        <f>$R$10*K10</f>
        <v>4176.0388000000003</v>
      </c>
      <c r="M10" s="10">
        <v>0.04</v>
      </c>
      <c r="N10" s="11">
        <f>$R$10*M10</f>
        <v>4176.0388000000003</v>
      </c>
      <c r="O10" s="12">
        <v>0.05</v>
      </c>
      <c r="P10" s="11">
        <f>$R$10*O10</f>
        <v>5220.0485000000008</v>
      </c>
      <c r="Q10" s="12">
        <f>SUM(E10+G10+I10+K10+M10+O10)</f>
        <v>1.0000000000000002</v>
      </c>
      <c r="R10" s="4">
        <v>104400.97</v>
      </c>
    </row>
    <row r="11" spans="1:20" s="2" customFormat="1" ht="13.5" customHeight="1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20" s="2" customFormat="1" ht="13.5" customHeight="1">
      <c r="A12" s="8" t="s">
        <v>12</v>
      </c>
      <c r="B12" s="30" t="s">
        <v>65</v>
      </c>
      <c r="C12" s="10"/>
      <c r="D12" s="11"/>
      <c r="E12" s="10">
        <v>1</v>
      </c>
      <c r="F12" s="11">
        <f>E12*$R$12</f>
        <v>25170.69</v>
      </c>
      <c r="G12" s="10"/>
      <c r="H12" s="11"/>
      <c r="I12" s="10"/>
      <c r="J12" s="11"/>
      <c r="K12" s="11"/>
      <c r="L12" s="11"/>
      <c r="M12" s="11"/>
      <c r="N12" s="11"/>
      <c r="O12" s="11"/>
      <c r="P12" s="11"/>
      <c r="Q12" s="12">
        <f>E12</f>
        <v>1</v>
      </c>
      <c r="R12" s="31">
        <v>25170.69</v>
      </c>
    </row>
    <row r="13" spans="1:20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20" s="2" customFormat="1">
      <c r="A14" s="8" t="s">
        <v>13</v>
      </c>
      <c r="B14" s="9" t="s">
        <v>34</v>
      </c>
      <c r="E14" s="10">
        <v>0.05</v>
      </c>
      <c r="F14" s="11">
        <f>$R$14*E14</f>
        <v>82463.730500000005</v>
      </c>
      <c r="G14" s="10">
        <v>0.2</v>
      </c>
      <c r="H14" s="11">
        <f>$R$14*G14</f>
        <v>329854.92200000002</v>
      </c>
      <c r="I14" s="10">
        <v>0.35</v>
      </c>
      <c r="J14" s="11">
        <f>$R$14*I14</f>
        <v>577246.11349999998</v>
      </c>
      <c r="K14" s="10">
        <v>0.4</v>
      </c>
      <c r="L14" s="11">
        <f>$R$14*K14</f>
        <v>659709.84400000004</v>
      </c>
      <c r="M14" s="9"/>
      <c r="N14" s="9"/>
      <c r="O14" s="9"/>
      <c r="P14" s="9"/>
      <c r="Q14" s="12">
        <f>SUM(K14,I14,G14,E14)</f>
        <v>1</v>
      </c>
      <c r="R14" s="18">
        <v>1649274.61</v>
      </c>
    </row>
    <row r="15" spans="1:20">
      <c r="A15" s="13"/>
      <c r="B15" s="14"/>
      <c r="C15" s="15"/>
      <c r="D15" s="14"/>
      <c r="E15" s="15"/>
      <c r="F15" s="14"/>
      <c r="G15" s="15"/>
      <c r="H15" s="14"/>
      <c r="I15" s="15"/>
      <c r="J15" s="14"/>
      <c r="K15" s="14"/>
      <c r="L15" s="14"/>
      <c r="M15" s="14"/>
      <c r="N15" s="14"/>
      <c r="O15" s="14"/>
      <c r="P15" s="14"/>
      <c r="Q15" s="16"/>
      <c r="R15" s="17"/>
    </row>
    <row r="16" spans="1:20" s="2" customFormat="1">
      <c r="A16" s="8" t="s">
        <v>14</v>
      </c>
      <c r="B16" s="9" t="s">
        <v>35</v>
      </c>
      <c r="E16" s="10">
        <v>0.05</v>
      </c>
      <c r="F16" s="11">
        <f>$R$16*E16</f>
        <v>963.50900000000001</v>
      </c>
      <c r="G16" s="10">
        <v>0.2</v>
      </c>
      <c r="H16" s="11">
        <f>$R$16*G16</f>
        <v>3854.0360000000001</v>
      </c>
      <c r="I16" s="10">
        <v>0.35</v>
      </c>
      <c r="J16" s="11">
        <f>$R$16*I16</f>
        <v>6744.5630000000001</v>
      </c>
      <c r="K16" s="10">
        <v>0.4</v>
      </c>
      <c r="L16" s="11">
        <f>$R$16*K16</f>
        <v>7708.0720000000001</v>
      </c>
      <c r="M16" s="9"/>
      <c r="N16" s="9"/>
      <c r="O16" s="9"/>
      <c r="P16" s="9"/>
      <c r="Q16" s="12">
        <f>SUM(K16,I16,G16,E16)</f>
        <v>1</v>
      </c>
      <c r="R16" s="18">
        <v>19270.18</v>
      </c>
    </row>
    <row r="17" spans="1:18">
      <c r="A17" s="13"/>
      <c r="B17" s="14"/>
      <c r="C17" s="15"/>
      <c r="D17" s="14"/>
      <c r="E17" s="15"/>
      <c r="F17" s="14"/>
      <c r="G17" s="15"/>
      <c r="H17" s="14"/>
      <c r="I17" s="15"/>
      <c r="J17" s="14"/>
      <c r="K17" s="14"/>
      <c r="L17" s="14"/>
      <c r="M17" s="14"/>
      <c r="N17" s="14"/>
      <c r="O17" s="14"/>
      <c r="P17" s="14"/>
      <c r="Q17" s="16"/>
      <c r="R17" s="17"/>
    </row>
    <row r="18" spans="1:18" s="2" customFormat="1">
      <c r="A18" s="8" t="s">
        <v>15</v>
      </c>
      <c r="B18" s="9" t="s">
        <v>36</v>
      </c>
      <c r="C18" s="10"/>
      <c r="D18" s="9"/>
      <c r="E18" s="10"/>
      <c r="F18" s="11"/>
      <c r="G18" s="10"/>
      <c r="H18" s="11"/>
      <c r="I18" s="10"/>
      <c r="J18" s="9"/>
      <c r="K18" s="10">
        <v>0.5</v>
      </c>
      <c r="L18" s="11">
        <f>$R$18*K18</f>
        <v>48212.324999999997</v>
      </c>
      <c r="M18" s="10">
        <v>0.5</v>
      </c>
      <c r="N18" s="11">
        <f>$R$18*M18</f>
        <v>48212.324999999997</v>
      </c>
      <c r="O18" s="9"/>
      <c r="P18" s="9"/>
      <c r="Q18" s="12">
        <f>K18+M18</f>
        <v>1</v>
      </c>
      <c r="R18" s="4">
        <v>96424.65</v>
      </c>
    </row>
    <row r="19" spans="1:18">
      <c r="A19" s="13"/>
      <c r="B19" s="14"/>
      <c r="C19" s="15"/>
      <c r="D19" s="14"/>
      <c r="E19" s="15"/>
      <c r="F19" s="14"/>
      <c r="G19" s="15"/>
      <c r="H19" s="14"/>
      <c r="I19" s="15"/>
      <c r="J19" s="14"/>
      <c r="K19" s="14"/>
      <c r="L19" s="14"/>
      <c r="M19" s="14"/>
      <c r="N19" s="14"/>
      <c r="O19" s="14"/>
      <c r="P19" s="14"/>
      <c r="Q19" s="16"/>
      <c r="R19" s="17"/>
    </row>
    <row r="20" spans="1:18" s="2" customFormat="1">
      <c r="A20" s="8" t="s">
        <v>16</v>
      </c>
      <c r="B20" s="9" t="s">
        <v>37</v>
      </c>
      <c r="E20" s="10"/>
      <c r="F20" s="11"/>
      <c r="G20" s="10"/>
      <c r="H20" s="11"/>
      <c r="I20" s="10">
        <v>0.3</v>
      </c>
      <c r="J20" s="11">
        <f>$R$20*I20</f>
        <v>5296.0589999999993</v>
      </c>
      <c r="K20" s="12">
        <v>0.3</v>
      </c>
      <c r="L20" s="11">
        <f>$R$20*K20</f>
        <v>5296.0589999999993</v>
      </c>
      <c r="M20" s="12">
        <v>0.4</v>
      </c>
      <c r="N20" s="11">
        <f>$R$20*M20</f>
        <v>7061.4120000000003</v>
      </c>
      <c r="O20" s="9"/>
      <c r="P20" s="9"/>
      <c r="Q20" s="12">
        <f>SUM(I20,K20,M20)</f>
        <v>1</v>
      </c>
      <c r="R20" s="18">
        <v>17653.53</v>
      </c>
    </row>
    <row r="21" spans="1:18">
      <c r="A21" s="13"/>
      <c r="B21" s="14"/>
      <c r="C21" s="15"/>
      <c r="D21" s="14"/>
      <c r="E21" s="15"/>
      <c r="F21" s="14"/>
      <c r="G21" s="15"/>
      <c r="H21" s="14"/>
      <c r="I21" s="15"/>
      <c r="J21" s="14"/>
      <c r="K21" s="14"/>
      <c r="L21" s="14"/>
      <c r="M21" s="14"/>
      <c r="N21" s="14"/>
      <c r="O21" s="14"/>
      <c r="P21" s="14"/>
      <c r="Q21" s="16"/>
      <c r="R21" s="17" t="s">
        <v>79</v>
      </c>
    </row>
    <row r="22" spans="1:18" s="2" customFormat="1">
      <c r="A22" s="8" t="s">
        <v>17</v>
      </c>
      <c r="B22" s="9" t="s">
        <v>38</v>
      </c>
      <c r="E22" s="10"/>
      <c r="F22" s="11"/>
      <c r="G22" s="10">
        <v>0.1</v>
      </c>
      <c r="H22" s="11">
        <f>$R$22*G22</f>
        <v>13528.188000000002</v>
      </c>
      <c r="I22" s="10">
        <v>0.1</v>
      </c>
      <c r="J22" s="11">
        <f>$R$22*I22</f>
        <v>13528.188000000002</v>
      </c>
      <c r="K22" s="10">
        <v>0.2</v>
      </c>
      <c r="L22" s="11">
        <f>$R$22*K22</f>
        <v>27056.376000000004</v>
      </c>
      <c r="M22" s="10">
        <v>0.3</v>
      </c>
      <c r="N22" s="11">
        <f>$R$22*M22</f>
        <v>40584.563999999998</v>
      </c>
      <c r="O22" s="12">
        <v>0.3</v>
      </c>
      <c r="P22" s="11">
        <f>$R$22*O22</f>
        <v>40584.563999999998</v>
      </c>
      <c r="Q22" s="12">
        <f>G22+I22+K22+M22+O22</f>
        <v>1</v>
      </c>
      <c r="R22" s="18">
        <v>135281.88</v>
      </c>
    </row>
    <row r="23" spans="1:18">
      <c r="A23" s="13"/>
      <c r="B23" s="14"/>
      <c r="C23" s="15"/>
      <c r="D23" s="14"/>
      <c r="E23" s="15"/>
      <c r="F23" s="14"/>
      <c r="G23" s="15"/>
      <c r="H23" s="14"/>
      <c r="I23" s="15"/>
      <c r="J23" s="14"/>
      <c r="K23" s="14"/>
      <c r="L23" s="14"/>
      <c r="M23" s="14"/>
      <c r="N23" s="14"/>
      <c r="O23" s="14"/>
      <c r="P23" s="14"/>
      <c r="Q23" s="16"/>
      <c r="R23" s="17"/>
    </row>
    <row r="24" spans="1:18" s="2" customFormat="1">
      <c r="A24" s="8" t="s">
        <v>18</v>
      </c>
      <c r="B24" s="9" t="s">
        <v>39</v>
      </c>
      <c r="C24" s="10"/>
      <c r="D24" s="9"/>
      <c r="E24" s="10"/>
      <c r="F24" s="9"/>
      <c r="G24" s="10"/>
      <c r="H24" s="9"/>
      <c r="I24" s="32"/>
      <c r="J24" s="32"/>
      <c r="K24" s="11"/>
      <c r="L24" s="11"/>
      <c r="M24" s="11"/>
      <c r="N24" s="11"/>
      <c r="O24" s="10">
        <v>1</v>
      </c>
      <c r="P24" s="11">
        <f>$R$24*O24</f>
        <v>4961.6000000000004</v>
      </c>
      <c r="Q24" s="12">
        <f>O24</f>
        <v>1</v>
      </c>
      <c r="R24" s="18">
        <v>4961.6000000000004</v>
      </c>
    </row>
    <row r="25" spans="1:18">
      <c r="A25" s="13"/>
      <c r="B25" s="14"/>
      <c r="C25" s="15"/>
      <c r="D25" s="14"/>
      <c r="E25" s="15"/>
      <c r="F25" s="14"/>
      <c r="G25" s="15"/>
      <c r="H25" s="14"/>
      <c r="I25" s="15"/>
      <c r="J25" s="14"/>
      <c r="K25" s="14"/>
      <c r="L25" s="14"/>
      <c r="M25" s="14"/>
      <c r="N25" s="14"/>
      <c r="O25" s="14"/>
      <c r="P25" s="14"/>
      <c r="Q25" s="16"/>
      <c r="R25" s="17"/>
    </row>
    <row r="26" spans="1:18" s="2" customFormat="1">
      <c r="A26" s="8" t="s">
        <v>19</v>
      </c>
      <c r="B26" s="9" t="s">
        <v>40</v>
      </c>
      <c r="C26" s="10"/>
      <c r="D26" s="9"/>
      <c r="E26" s="10"/>
      <c r="F26" s="9"/>
      <c r="G26" s="10"/>
      <c r="H26" s="11"/>
      <c r="I26" s="10"/>
      <c r="J26" s="11"/>
      <c r="K26" s="11"/>
      <c r="L26" s="11"/>
      <c r="M26" s="12">
        <v>0.4</v>
      </c>
      <c r="N26" s="11">
        <f>$R$26*M26</f>
        <v>11152.388000000001</v>
      </c>
      <c r="O26" s="12">
        <v>0.6</v>
      </c>
      <c r="P26" s="11">
        <f>$R$26*O26</f>
        <v>16728.581999999999</v>
      </c>
      <c r="Q26" s="12">
        <f>M26+O26</f>
        <v>1</v>
      </c>
      <c r="R26" s="18">
        <v>27880.97</v>
      </c>
    </row>
    <row r="27" spans="1:18">
      <c r="A27" s="13"/>
      <c r="B27" s="14"/>
      <c r="C27" s="15"/>
      <c r="D27" s="14"/>
      <c r="E27" s="15"/>
      <c r="F27" s="14"/>
      <c r="G27" s="15"/>
      <c r="H27" s="14"/>
      <c r="I27" s="15"/>
      <c r="J27" s="14"/>
      <c r="K27" s="14"/>
      <c r="L27" s="14"/>
      <c r="M27" s="14"/>
      <c r="N27" s="14"/>
      <c r="O27" s="14"/>
      <c r="P27" s="14"/>
      <c r="Q27" s="16"/>
      <c r="R27" s="17"/>
    </row>
    <row r="28" spans="1:18" s="2" customFormat="1">
      <c r="A28" s="8" t="s">
        <v>20</v>
      </c>
      <c r="B28" s="9" t="s">
        <v>41</v>
      </c>
      <c r="E28" s="10"/>
      <c r="F28" s="11"/>
      <c r="G28" s="10">
        <v>0.1</v>
      </c>
      <c r="H28" s="11">
        <f>$R$28*G28</f>
        <v>20983.542000000001</v>
      </c>
      <c r="I28" s="10">
        <v>0.1</v>
      </c>
      <c r="J28" s="11">
        <f>$R$28*I28</f>
        <v>20983.542000000001</v>
      </c>
      <c r="K28" s="10">
        <v>0.2</v>
      </c>
      <c r="L28" s="11">
        <f>$R$28*K28</f>
        <v>41967.084000000003</v>
      </c>
      <c r="M28" s="10">
        <v>0.3</v>
      </c>
      <c r="N28" s="11">
        <f>$R$28*M28</f>
        <v>62950.626000000004</v>
      </c>
      <c r="O28" s="12">
        <v>0.3</v>
      </c>
      <c r="P28" s="11">
        <f>$R$28*O28</f>
        <v>62950.626000000004</v>
      </c>
      <c r="Q28" s="12">
        <f>Q29+G28+I28+K28+M28+O28</f>
        <v>1</v>
      </c>
      <c r="R28" s="18">
        <v>209835.42</v>
      </c>
    </row>
    <row r="29" spans="1:18">
      <c r="A29" s="13"/>
      <c r="B29" s="14"/>
      <c r="C29" s="15"/>
      <c r="D29" s="14"/>
      <c r="E29" s="15"/>
      <c r="F29" s="14"/>
      <c r="G29" s="15"/>
      <c r="H29" s="14"/>
      <c r="I29" s="15"/>
      <c r="J29" s="14"/>
      <c r="K29" s="14"/>
      <c r="L29" s="14"/>
      <c r="M29" s="14"/>
      <c r="N29" s="14"/>
      <c r="O29" s="14"/>
      <c r="P29" s="14"/>
      <c r="Q29" s="16"/>
      <c r="R29" s="17"/>
    </row>
    <row r="30" spans="1:18" s="2" customFormat="1">
      <c r="A30" s="8" t="s">
        <v>21</v>
      </c>
      <c r="B30" s="9" t="s">
        <v>42</v>
      </c>
      <c r="E30" s="10"/>
      <c r="F30" s="11"/>
      <c r="G30" s="10">
        <v>0.1</v>
      </c>
      <c r="H30" s="11">
        <f>$R$30*G30</f>
        <v>3782.6400000000003</v>
      </c>
      <c r="I30" s="10">
        <v>0.1</v>
      </c>
      <c r="J30" s="11">
        <f>$R$30*I30</f>
        <v>3782.6400000000003</v>
      </c>
      <c r="K30" s="10">
        <v>0.2</v>
      </c>
      <c r="L30" s="11">
        <f>$R$30*K30</f>
        <v>7565.2800000000007</v>
      </c>
      <c r="M30" s="10">
        <v>0.3</v>
      </c>
      <c r="N30" s="11">
        <f>$R$30*M30</f>
        <v>11347.92</v>
      </c>
      <c r="O30" s="12">
        <v>0.3</v>
      </c>
      <c r="P30" s="11">
        <f>$R$30*O30</f>
        <v>11347.92</v>
      </c>
      <c r="Q30" s="12">
        <f>G30+I30+K30+M30+O30</f>
        <v>1</v>
      </c>
      <c r="R30" s="18">
        <v>37826.400000000001</v>
      </c>
    </row>
    <row r="31" spans="1:18">
      <c r="A31" s="13"/>
      <c r="B31" s="14"/>
      <c r="C31" s="15"/>
      <c r="D31" s="14"/>
      <c r="E31" s="15"/>
      <c r="F31" s="14"/>
      <c r="G31" s="15"/>
      <c r="H31" s="14"/>
      <c r="I31" s="15"/>
      <c r="J31" s="14"/>
      <c r="K31" s="14"/>
      <c r="L31" s="14"/>
      <c r="M31" s="14"/>
      <c r="N31" s="14"/>
      <c r="O31" s="14"/>
      <c r="P31" s="14"/>
      <c r="Q31" s="16"/>
      <c r="R31" s="17"/>
    </row>
    <row r="32" spans="1:18" s="2" customFormat="1">
      <c r="A32" s="8" t="s">
        <v>22</v>
      </c>
      <c r="B32" s="9" t="s">
        <v>43</v>
      </c>
      <c r="C32" s="10"/>
      <c r="D32" s="9"/>
      <c r="E32" s="32"/>
      <c r="F32" s="32"/>
      <c r="G32" s="32"/>
      <c r="H32" s="32"/>
      <c r="I32" s="32"/>
      <c r="J32" s="32"/>
      <c r="K32" s="10">
        <v>0.1</v>
      </c>
      <c r="L32" s="11">
        <f>$R$32*K32</f>
        <v>543.95200000000011</v>
      </c>
      <c r="M32" s="10">
        <v>0.4</v>
      </c>
      <c r="N32" s="11">
        <f>$R$32*M32</f>
        <v>2175.8080000000004</v>
      </c>
      <c r="O32" s="10">
        <v>0.5</v>
      </c>
      <c r="P32" s="11">
        <f>$R$32*O32</f>
        <v>2719.76</v>
      </c>
      <c r="Q32" s="12">
        <f>K32+M32+O32</f>
        <v>1</v>
      </c>
      <c r="R32" s="18">
        <v>5439.52</v>
      </c>
    </row>
    <row r="33" spans="1:18">
      <c r="A33" s="13"/>
      <c r="B33" s="14"/>
      <c r="C33" s="15"/>
      <c r="D33" s="14"/>
      <c r="E33" s="14"/>
      <c r="F33" s="14"/>
      <c r="G33" s="14"/>
      <c r="H33" s="14"/>
      <c r="I33" s="14"/>
      <c r="J33" s="14"/>
      <c r="K33" s="15"/>
      <c r="L33" s="14"/>
      <c r="M33" s="15"/>
      <c r="N33" s="14"/>
      <c r="O33" s="15"/>
      <c r="P33" s="14"/>
      <c r="Q33" s="16"/>
      <c r="R33" s="17"/>
    </row>
    <row r="34" spans="1:18" s="2" customFormat="1">
      <c r="A34" s="8" t="s">
        <v>23</v>
      </c>
      <c r="B34" s="9" t="s">
        <v>44</v>
      </c>
      <c r="C34" s="10"/>
      <c r="D34" s="9"/>
      <c r="E34" s="32"/>
      <c r="F34" s="32"/>
      <c r="G34" s="32"/>
      <c r="H34" s="32"/>
      <c r="I34" s="32"/>
      <c r="J34" s="32"/>
      <c r="K34" s="10">
        <v>0.1</v>
      </c>
      <c r="L34" s="11">
        <f>$R$34*K34</f>
        <v>4722.8589999999995</v>
      </c>
      <c r="M34" s="10">
        <v>0.4</v>
      </c>
      <c r="N34" s="11">
        <f>$R$34*M34</f>
        <v>18891.435999999998</v>
      </c>
      <c r="O34" s="10">
        <v>0.5</v>
      </c>
      <c r="P34" s="11">
        <f>$R$34*O34</f>
        <v>23614.294999999998</v>
      </c>
      <c r="Q34" s="12">
        <f>K34+M34+O34</f>
        <v>1</v>
      </c>
      <c r="R34" s="18">
        <v>47228.59</v>
      </c>
    </row>
    <row r="35" spans="1:18">
      <c r="A35" s="13"/>
      <c r="B35" s="14"/>
      <c r="C35" s="15"/>
      <c r="D35" s="14"/>
      <c r="E35" s="14"/>
      <c r="F35" s="14"/>
      <c r="G35" s="14"/>
      <c r="H35" s="14"/>
      <c r="I35" s="14"/>
      <c r="J35" s="14"/>
      <c r="K35" s="15"/>
      <c r="L35" s="14"/>
      <c r="M35" s="15"/>
      <c r="N35" s="14"/>
      <c r="O35" s="15"/>
      <c r="P35" s="14"/>
      <c r="Q35" s="16"/>
      <c r="R35" s="17"/>
    </row>
    <row r="36" spans="1:18" s="2" customFormat="1">
      <c r="A36" s="8" t="s">
        <v>24</v>
      </c>
      <c r="B36" s="9" t="s">
        <v>46</v>
      </c>
      <c r="C36" s="10"/>
      <c r="D36" s="9"/>
      <c r="E36" s="32"/>
      <c r="F36" s="32"/>
      <c r="G36" s="32"/>
      <c r="H36" s="32"/>
      <c r="I36" s="32"/>
      <c r="J36" s="32"/>
      <c r="K36" s="10">
        <v>0.1</v>
      </c>
      <c r="L36" s="11">
        <f>$R$36*K36</f>
        <v>566.48</v>
      </c>
      <c r="M36" s="10">
        <v>0.2</v>
      </c>
      <c r="N36" s="11">
        <f>$R$36*M36</f>
        <v>1132.96</v>
      </c>
      <c r="O36" s="10">
        <v>0.7</v>
      </c>
      <c r="P36" s="11">
        <f>$R$36*O36</f>
        <v>3965.3599999999997</v>
      </c>
      <c r="Q36" s="12">
        <f>K36+M36+O36</f>
        <v>1</v>
      </c>
      <c r="R36" s="18">
        <v>5664.8</v>
      </c>
    </row>
    <row r="37" spans="1:18">
      <c r="A37" s="13"/>
      <c r="B37" s="14"/>
      <c r="C37" s="15"/>
      <c r="D37" s="14"/>
      <c r="E37" s="15"/>
      <c r="F37" s="14"/>
      <c r="G37" s="15"/>
      <c r="H37" s="14"/>
      <c r="I37" s="15"/>
      <c r="J37" s="14"/>
      <c r="K37" s="14"/>
      <c r="L37" s="14"/>
      <c r="M37" s="14"/>
      <c r="N37" s="14"/>
      <c r="O37" s="14"/>
      <c r="P37" s="14"/>
      <c r="Q37" s="16"/>
      <c r="R37" s="17"/>
    </row>
    <row r="38" spans="1:18" s="2" customFormat="1">
      <c r="A38" s="8" t="s">
        <v>25</v>
      </c>
      <c r="B38" s="9" t="s">
        <v>45</v>
      </c>
      <c r="C38" s="10"/>
      <c r="D38" s="9"/>
      <c r="E38" s="32"/>
      <c r="F38" s="32"/>
      <c r="G38" s="32"/>
      <c r="H38" s="32"/>
      <c r="I38" s="10"/>
      <c r="J38" s="9"/>
      <c r="K38" s="12">
        <v>0.4</v>
      </c>
      <c r="L38" s="11">
        <f>$R$38*K38</f>
        <v>29348.572</v>
      </c>
      <c r="M38" s="10">
        <v>0.6</v>
      </c>
      <c r="N38" s="11">
        <f>$R$38*M38</f>
        <v>44022.857999999993</v>
      </c>
      <c r="O38" s="10"/>
      <c r="P38" s="11"/>
      <c r="Q38" s="12">
        <f>K38+M38</f>
        <v>1</v>
      </c>
      <c r="R38" s="18">
        <v>73371.429999999993</v>
      </c>
    </row>
    <row r="39" spans="1:18">
      <c r="A39" s="13"/>
      <c r="B39" s="14"/>
      <c r="C39" s="15"/>
      <c r="D39" s="14"/>
      <c r="E39" s="14"/>
      <c r="F39" s="14"/>
      <c r="G39" s="14"/>
      <c r="H39" s="14"/>
      <c r="I39" s="15"/>
      <c r="J39" s="14"/>
      <c r="K39" s="14"/>
      <c r="L39" s="14"/>
      <c r="M39" s="15"/>
      <c r="N39" s="14"/>
      <c r="O39" s="15"/>
      <c r="P39" s="14"/>
      <c r="Q39" s="16"/>
      <c r="R39" s="17"/>
    </row>
    <row r="40" spans="1:18" s="2" customFormat="1">
      <c r="A40" s="8" t="s">
        <v>26</v>
      </c>
      <c r="B40" s="9" t="s">
        <v>47</v>
      </c>
      <c r="C40" s="10"/>
      <c r="D40" s="9"/>
      <c r="E40" s="32"/>
      <c r="F40" s="32"/>
      <c r="G40" s="32"/>
      <c r="H40" s="32"/>
      <c r="I40" s="10"/>
      <c r="J40" s="9"/>
      <c r="K40" s="12">
        <v>0.4</v>
      </c>
      <c r="L40" s="11">
        <f>$R$40*K40</f>
        <v>15806.536</v>
      </c>
      <c r="M40" s="10">
        <v>0.6</v>
      </c>
      <c r="N40" s="11">
        <f>$R$40*M40</f>
        <v>23709.803999999996</v>
      </c>
      <c r="O40" s="10"/>
      <c r="P40" s="11"/>
      <c r="Q40" s="12">
        <f>K40+M40</f>
        <v>1</v>
      </c>
      <c r="R40" s="18">
        <v>39516.339999999997</v>
      </c>
    </row>
    <row r="41" spans="1:18">
      <c r="A41" s="13"/>
      <c r="B41" s="14"/>
      <c r="C41" s="15"/>
      <c r="D41" s="14"/>
      <c r="E41" s="15"/>
      <c r="F41" s="14"/>
      <c r="G41" s="15"/>
      <c r="H41" s="14"/>
      <c r="I41" s="15"/>
      <c r="J41" s="14"/>
      <c r="K41" s="14"/>
      <c r="L41" s="14"/>
      <c r="M41" s="14"/>
      <c r="N41" s="14"/>
      <c r="O41" s="14"/>
      <c r="P41" s="14"/>
      <c r="Q41" s="16"/>
      <c r="R41" s="17"/>
    </row>
    <row r="42" spans="1:18" s="2" customFormat="1">
      <c r="A42" s="8" t="s">
        <v>27</v>
      </c>
      <c r="B42" s="9" t="s">
        <v>48</v>
      </c>
      <c r="C42" s="10"/>
      <c r="D42" s="9"/>
      <c r="E42" s="10"/>
      <c r="F42" s="9"/>
      <c r="G42" s="32"/>
      <c r="H42" s="32"/>
      <c r="I42" s="32"/>
      <c r="J42" s="32"/>
      <c r="K42" s="11"/>
      <c r="L42" s="11"/>
      <c r="M42" s="10">
        <v>0.5</v>
      </c>
      <c r="N42" s="11">
        <f>$R$42*M42</f>
        <v>10668.26</v>
      </c>
      <c r="O42" s="10">
        <v>0.5</v>
      </c>
      <c r="P42" s="11">
        <f>$R$42*O42</f>
        <v>10668.26</v>
      </c>
      <c r="Q42" s="12">
        <f>M42+O42</f>
        <v>1</v>
      </c>
      <c r="R42" s="18">
        <v>21336.52</v>
      </c>
    </row>
    <row r="43" spans="1:18">
      <c r="A43" s="13"/>
      <c r="B43" s="14"/>
      <c r="C43" s="15"/>
      <c r="D43" s="14"/>
      <c r="E43" s="15"/>
      <c r="F43" s="14"/>
      <c r="G43" s="15"/>
      <c r="H43" s="14"/>
      <c r="I43" s="15"/>
      <c r="J43" s="14"/>
      <c r="K43" s="14"/>
      <c r="L43" s="14"/>
      <c r="M43" s="14"/>
      <c r="N43" s="14"/>
      <c r="O43" s="14"/>
      <c r="P43" s="14"/>
      <c r="Q43" s="16"/>
      <c r="R43" s="17"/>
    </row>
    <row r="44" spans="1:18" s="2" customFormat="1">
      <c r="A44" s="8" t="s">
        <v>28</v>
      </c>
      <c r="B44" s="9" t="s">
        <v>49</v>
      </c>
      <c r="C44" s="10"/>
      <c r="D44" s="9"/>
      <c r="E44" s="32"/>
      <c r="F44" s="32"/>
      <c r="G44" s="32"/>
      <c r="H44" s="32"/>
      <c r="I44" s="32"/>
      <c r="J44" s="32"/>
      <c r="K44" s="10">
        <v>0.2</v>
      </c>
      <c r="L44" s="11">
        <f>$R$44*K44</f>
        <v>11668.846000000001</v>
      </c>
      <c r="M44" s="10">
        <v>0.4</v>
      </c>
      <c r="N44" s="11">
        <f>$R$44*M44</f>
        <v>23337.692000000003</v>
      </c>
      <c r="O44" s="10">
        <v>0.4</v>
      </c>
      <c r="P44" s="11">
        <f>$R$44*O44</f>
        <v>23337.692000000003</v>
      </c>
      <c r="Q44" s="12">
        <f>K44+M44+O44</f>
        <v>1</v>
      </c>
      <c r="R44" s="18">
        <v>58344.23</v>
      </c>
    </row>
    <row r="45" spans="1:18">
      <c r="A45" s="13"/>
      <c r="B45" s="14"/>
      <c r="C45" s="15"/>
      <c r="D45" s="14"/>
      <c r="E45" s="15"/>
      <c r="F45" s="14"/>
      <c r="G45" s="15"/>
      <c r="H45" s="14"/>
      <c r="I45" s="15"/>
      <c r="J45" s="14"/>
      <c r="K45" s="14"/>
      <c r="L45" s="14"/>
      <c r="M45" s="14"/>
      <c r="N45" s="14"/>
      <c r="O45" s="14"/>
      <c r="P45" s="14"/>
      <c r="Q45" s="16"/>
      <c r="R45" s="17"/>
    </row>
    <row r="46" spans="1:18" s="2" customFormat="1">
      <c r="A46" s="8" t="s">
        <v>29</v>
      </c>
      <c r="B46" s="9" t="s">
        <v>50</v>
      </c>
      <c r="C46" s="32"/>
      <c r="D46" s="32"/>
      <c r="E46" s="10"/>
      <c r="F46" s="11"/>
      <c r="G46" s="10">
        <v>0.25</v>
      </c>
      <c r="H46" s="11">
        <f>$R$46*G46</f>
        <v>41498.01</v>
      </c>
      <c r="I46" s="10">
        <v>0.15</v>
      </c>
      <c r="J46" s="11">
        <f>$R$46*I46</f>
        <v>24898.806</v>
      </c>
      <c r="K46" s="10">
        <v>0.3</v>
      </c>
      <c r="L46" s="11">
        <f>$R$46*K46</f>
        <v>49797.612000000001</v>
      </c>
      <c r="M46" s="10">
        <v>0.3</v>
      </c>
      <c r="N46" s="11">
        <f>$R$46*M46</f>
        <v>49797.612000000001</v>
      </c>
      <c r="O46" s="9"/>
      <c r="P46" s="9"/>
      <c r="Q46" s="12">
        <f>SUM(M46,K46,I46,G46)</f>
        <v>1</v>
      </c>
      <c r="R46" s="18">
        <v>165992.04</v>
      </c>
    </row>
    <row r="47" spans="1:18">
      <c r="A47" s="13"/>
      <c r="B47" s="14"/>
      <c r="C47" s="15"/>
      <c r="D47" s="14"/>
      <c r="E47" s="15"/>
      <c r="F47" s="14"/>
      <c r="G47" s="15"/>
      <c r="H47" s="14"/>
      <c r="I47" s="15"/>
      <c r="J47" s="14"/>
      <c r="K47" s="14"/>
      <c r="L47" s="14"/>
      <c r="M47" s="14"/>
      <c r="N47" s="14"/>
      <c r="O47" s="14"/>
      <c r="P47" s="14"/>
      <c r="Q47" s="16"/>
      <c r="R47" s="17"/>
    </row>
    <row r="48" spans="1:18" s="2" customFormat="1">
      <c r="A48" s="8" t="s">
        <v>30</v>
      </c>
      <c r="B48" s="9" t="s">
        <v>51</v>
      </c>
      <c r="C48" s="10"/>
      <c r="D48" s="9"/>
      <c r="E48" s="10"/>
      <c r="F48" s="9"/>
      <c r="G48" s="10"/>
      <c r="H48" s="9"/>
      <c r="I48" s="32"/>
      <c r="J48" s="32"/>
      <c r="K48" s="11"/>
      <c r="L48" s="11"/>
      <c r="M48" s="11"/>
      <c r="N48" s="11"/>
      <c r="O48" s="10">
        <v>1</v>
      </c>
      <c r="P48" s="11">
        <f>$R$48*O48</f>
        <v>4157.1400000000003</v>
      </c>
      <c r="Q48" s="12">
        <f>O48</f>
        <v>1</v>
      </c>
      <c r="R48" s="18">
        <v>4157.1400000000003</v>
      </c>
    </row>
    <row r="49" spans="1:18">
      <c r="A49" s="13"/>
      <c r="B49" s="14"/>
      <c r="C49" s="15"/>
      <c r="D49" s="14"/>
      <c r="E49" s="15"/>
      <c r="F49" s="14"/>
      <c r="G49" s="15"/>
      <c r="H49" s="14"/>
      <c r="I49" s="15"/>
      <c r="J49" s="14"/>
      <c r="K49" s="14"/>
      <c r="L49" s="14"/>
      <c r="M49" s="14"/>
      <c r="N49" s="14"/>
      <c r="O49" s="14"/>
      <c r="P49" s="14"/>
      <c r="Q49" s="16"/>
      <c r="R49" s="17"/>
    </row>
    <row r="50" spans="1:18" s="2" customFormat="1">
      <c r="A50" s="8" t="s">
        <v>31</v>
      </c>
      <c r="B50" s="9" t="s">
        <v>52</v>
      </c>
      <c r="C50" s="10"/>
      <c r="D50" s="9"/>
      <c r="E50" s="10"/>
      <c r="F50" s="9"/>
      <c r="G50" s="32"/>
      <c r="H50" s="32"/>
      <c r="I50" s="32"/>
      <c r="J50" s="32"/>
      <c r="K50" s="11"/>
      <c r="L50" s="11"/>
      <c r="M50" s="10">
        <v>0.5</v>
      </c>
      <c r="N50" s="11">
        <f>$R$50*M50</f>
        <v>69364.255000000005</v>
      </c>
      <c r="O50" s="10">
        <v>0.5</v>
      </c>
      <c r="P50" s="11">
        <f>$R$50*O50</f>
        <v>69364.255000000005</v>
      </c>
      <c r="Q50" s="12">
        <f>M50+O50</f>
        <v>1</v>
      </c>
      <c r="R50" s="18">
        <v>138728.51</v>
      </c>
    </row>
    <row r="51" spans="1:18">
      <c r="A51" s="13"/>
      <c r="B51" s="14"/>
      <c r="C51" s="15"/>
      <c r="D51" s="14"/>
      <c r="E51" s="15"/>
      <c r="F51" s="14"/>
      <c r="G51" s="15"/>
      <c r="H51" s="14"/>
      <c r="I51" s="15"/>
      <c r="J51" s="14"/>
      <c r="K51" s="14"/>
      <c r="L51" s="14"/>
      <c r="M51" s="14"/>
      <c r="N51" s="14"/>
      <c r="O51" s="14"/>
      <c r="P51" s="14"/>
      <c r="Q51" s="16"/>
      <c r="R51" s="17"/>
    </row>
    <row r="52" spans="1:18" s="2" customFormat="1">
      <c r="A52" s="8" t="s">
        <v>32</v>
      </c>
      <c r="B52" s="9" t="s">
        <v>72</v>
      </c>
      <c r="C52" s="10"/>
      <c r="D52" s="9"/>
      <c r="E52" s="32"/>
      <c r="F52" s="32"/>
      <c r="G52" s="10"/>
      <c r="H52" s="9"/>
      <c r="I52" s="10"/>
      <c r="J52" s="9"/>
      <c r="K52" s="12">
        <v>1</v>
      </c>
      <c r="L52" s="11">
        <f>$R$52*K52</f>
        <v>19487.669999999998</v>
      </c>
      <c r="M52" s="9"/>
      <c r="N52" s="9"/>
      <c r="O52" s="10"/>
      <c r="P52" s="11"/>
      <c r="Q52" s="12">
        <f>K52</f>
        <v>1</v>
      </c>
      <c r="R52" s="18">
        <v>19487.669999999998</v>
      </c>
    </row>
    <row r="53" spans="1:18">
      <c r="A53" s="13"/>
      <c r="B53" s="14"/>
      <c r="C53" s="15"/>
      <c r="D53" s="14"/>
      <c r="E53" s="15"/>
      <c r="F53" s="14"/>
      <c r="G53" s="15"/>
      <c r="H53" s="14"/>
      <c r="I53" s="15"/>
      <c r="J53" s="14"/>
      <c r="K53" s="14"/>
      <c r="L53" s="14"/>
      <c r="M53" s="14"/>
      <c r="N53" s="14"/>
      <c r="O53" s="14"/>
      <c r="P53" s="14"/>
      <c r="Q53" s="16"/>
      <c r="R53" s="17"/>
    </row>
    <row r="54" spans="1:18" s="2" customFormat="1">
      <c r="A54" s="8" t="s">
        <v>62</v>
      </c>
      <c r="B54" s="9" t="s">
        <v>53</v>
      </c>
      <c r="C54" s="10"/>
      <c r="D54" s="9"/>
      <c r="E54" s="10"/>
      <c r="F54" s="9"/>
      <c r="G54" s="10"/>
      <c r="H54" s="9"/>
      <c r="I54" s="32"/>
      <c r="J54" s="32"/>
      <c r="K54" s="11"/>
      <c r="L54" s="11"/>
      <c r="M54" s="11"/>
      <c r="N54" s="11"/>
      <c r="O54" s="10">
        <v>1</v>
      </c>
      <c r="P54" s="11">
        <f>$R$54*O54</f>
        <v>3618.43</v>
      </c>
      <c r="Q54" s="12">
        <f>O54</f>
        <v>1</v>
      </c>
      <c r="R54" s="18">
        <v>3618.43</v>
      </c>
    </row>
    <row r="55" spans="1:18">
      <c r="A55" s="13"/>
      <c r="B55" s="14"/>
      <c r="C55" s="15"/>
      <c r="D55" s="14"/>
      <c r="E55" s="15"/>
      <c r="F55" s="14"/>
      <c r="G55" s="15"/>
      <c r="H55" s="14"/>
      <c r="I55" s="15"/>
      <c r="J55" s="14"/>
      <c r="K55" s="14"/>
      <c r="L55" s="14"/>
      <c r="M55" s="14"/>
      <c r="N55" s="14"/>
      <c r="O55" s="14"/>
      <c r="P55" s="14"/>
      <c r="Q55" s="16"/>
      <c r="R55" s="17"/>
    </row>
    <row r="56" spans="1:18" s="2" customFormat="1">
      <c r="A56" s="8" t="s">
        <v>67</v>
      </c>
      <c r="B56" s="9" t="s">
        <v>54</v>
      </c>
      <c r="C56" s="32"/>
      <c r="D56" s="32"/>
      <c r="E56" s="32"/>
      <c r="F56" s="32"/>
      <c r="G56" s="32"/>
      <c r="H56" s="32"/>
      <c r="I56" s="10">
        <v>0.15</v>
      </c>
      <c r="J56" s="11">
        <f>$R$56*I56</f>
        <v>3946.8434999999999</v>
      </c>
      <c r="K56" s="10">
        <v>0.25</v>
      </c>
      <c r="L56" s="11">
        <f>$R$56*K56</f>
        <v>6578.0725000000002</v>
      </c>
      <c r="M56" s="10">
        <v>0.3</v>
      </c>
      <c r="N56" s="11">
        <f>$R$56*M56</f>
        <v>7893.6869999999999</v>
      </c>
      <c r="O56" s="10">
        <v>0.3</v>
      </c>
      <c r="P56" s="11">
        <f>$R$56*O56</f>
        <v>7893.6869999999999</v>
      </c>
      <c r="Q56" s="12">
        <f>I56+K56+M56+O56</f>
        <v>1</v>
      </c>
      <c r="R56" s="18">
        <v>26312.29</v>
      </c>
    </row>
    <row r="57" spans="1:18">
      <c r="A57" s="13"/>
      <c r="B57" s="14"/>
      <c r="C57" s="15"/>
      <c r="D57" s="14"/>
      <c r="E57" s="15"/>
      <c r="F57" s="14"/>
      <c r="G57" s="15"/>
      <c r="H57" s="14"/>
      <c r="I57" s="15"/>
      <c r="J57" s="14"/>
      <c r="K57" s="14"/>
      <c r="L57" s="14"/>
      <c r="M57" s="14"/>
      <c r="N57" s="14"/>
      <c r="O57" s="14"/>
      <c r="P57" s="14"/>
      <c r="Q57" s="16"/>
      <c r="R57" s="17"/>
    </row>
    <row r="58" spans="1:18" s="2" customFormat="1">
      <c r="A58" s="8" t="s">
        <v>68</v>
      </c>
      <c r="B58" s="9" t="s">
        <v>55</v>
      </c>
      <c r="C58" s="10"/>
      <c r="D58" s="11"/>
      <c r="E58" s="10">
        <v>0.1</v>
      </c>
      <c r="F58" s="11">
        <f>$R$58*E58</f>
        <v>875.75200000000007</v>
      </c>
      <c r="G58" s="10">
        <v>0.1</v>
      </c>
      <c r="H58" s="33">
        <f>$R$58*G58</f>
        <v>875.75200000000007</v>
      </c>
      <c r="I58" s="10">
        <v>0.1</v>
      </c>
      <c r="J58" s="33">
        <f>$R$58*I58</f>
        <v>875.75200000000007</v>
      </c>
      <c r="K58" s="12">
        <v>0.1</v>
      </c>
      <c r="L58" s="11">
        <f>$R$58*K58</f>
        <v>875.75200000000007</v>
      </c>
      <c r="M58" s="10">
        <v>0.2</v>
      </c>
      <c r="N58" s="11">
        <f>$R$58*M58</f>
        <v>1751.5040000000001</v>
      </c>
      <c r="O58" s="10">
        <v>0.4</v>
      </c>
      <c r="P58" s="11">
        <f>$R$58*O58</f>
        <v>3503.0080000000003</v>
      </c>
      <c r="Q58" s="12">
        <f>SUM(O58,M58,K58,I58,G58,E58)</f>
        <v>1</v>
      </c>
      <c r="R58" s="18">
        <v>8757.52</v>
      </c>
    </row>
    <row r="59" spans="1:18">
      <c r="A59" s="13"/>
      <c r="B59" s="14"/>
      <c r="C59" s="15"/>
      <c r="D59" s="14"/>
      <c r="E59" s="15"/>
      <c r="F59" s="14"/>
      <c r="G59" s="15"/>
      <c r="H59" s="14"/>
      <c r="I59" s="15"/>
      <c r="J59" s="14"/>
      <c r="K59" s="14"/>
      <c r="L59" s="14"/>
      <c r="M59" s="14"/>
      <c r="N59" s="14"/>
      <c r="O59" s="14"/>
      <c r="P59" s="14"/>
      <c r="Q59" s="16"/>
      <c r="R59" s="17"/>
    </row>
    <row r="60" spans="1:18" s="2" customFormat="1">
      <c r="A60" s="8" t="s">
        <v>73</v>
      </c>
      <c r="B60" s="9" t="s">
        <v>74</v>
      </c>
      <c r="C60" s="10">
        <v>0.14280000000000001</v>
      </c>
      <c r="D60" s="11">
        <f>C60*$R$60</f>
        <v>29392.164144000002</v>
      </c>
      <c r="E60" s="10">
        <v>0.14280000000000001</v>
      </c>
      <c r="F60" s="11">
        <f>E60*$R$60</f>
        <v>29392.164144000002</v>
      </c>
      <c r="G60" s="10">
        <v>0.14280000000000001</v>
      </c>
      <c r="H60" s="11">
        <f>G60*$R$60</f>
        <v>29392.164144000002</v>
      </c>
      <c r="I60" s="10">
        <v>0.14280000000000001</v>
      </c>
      <c r="J60" s="11">
        <f>I60*$R$60</f>
        <v>29392.164144000002</v>
      </c>
      <c r="K60" s="10">
        <v>0.14280000000000001</v>
      </c>
      <c r="L60" s="11">
        <f>K60*$R$60</f>
        <v>29392.164144000002</v>
      </c>
      <c r="M60" s="10">
        <v>0.14280000000000001</v>
      </c>
      <c r="N60" s="11">
        <f>M60*$R$60</f>
        <v>29392.164144000002</v>
      </c>
      <c r="O60" s="10">
        <v>0.14280000000000001</v>
      </c>
      <c r="P60" s="11">
        <f>O60*$R$60</f>
        <v>29392.164144000002</v>
      </c>
      <c r="Q60" s="12">
        <f>+C60+E60+G60+I60+K60+M60+O60</f>
        <v>0.99960000000000016</v>
      </c>
      <c r="R60" s="18">
        <v>205827.48</v>
      </c>
    </row>
    <row r="61" spans="1:18">
      <c r="A61" s="13"/>
      <c r="B61" s="14"/>
      <c r="C61" s="15"/>
      <c r="D61" s="14"/>
      <c r="E61" s="15"/>
      <c r="F61" s="14"/>
      <c r="G61" s="15"/>
      <c r="H61" s="14"/>
      <c r="I61" s="15"/>
      <c r="J61" s="14"/>
      <c r="K61" s="14"/>
      <c r="L61" s="14"/>
      <c r="M61" s="14"/>
      <c r="N61" s="14"/>
      <c r="O61" s="14"/>
      <c r="P61" s="14"/>
      <c r="Q61" s="16"/>
      <c r="R61" s="17"/>
    </row>
    <row r="62" spans="1:18" s="2" customFormat="1">
      <c r="A62" s="8" t="s">
        <v>70</v>
      </c>
      <c r="B62" s="9" t="s">
        <v>80</v>
      </c>
      <c r="C62" s="10">
        <v>0.5</v>
      </c>
      <c r="D62" s="11">
        <f>$R$62*C62</f>
        <v>3161.0349999999999</v>
      </c>
      <c r="E62" s="10"/>
      <c r="F62" s="11"/>
      <c r="G62" s="10"/>
      <c r="H62" s="11"/>
      <c r="I62" s="10"/>
      <c r="J62" s="11"/>
      <c r="K62" s="10"/>
      <c r="L62" s="11"/>
      <c r="M62" s="10"/>
      <c r="N62" s="11"/>
      <c r="O62" s="10">
        <v>0.5</v>
      </c>
      <c r="P62" s="11">
        <f>$R$62*O62</f>
        <v>3161.0349999999999</v>
      </c>
      <c r="Q62" s="12">
        <f>SUM(C62+O62)</f>
        <v>1</v>
      </c>
      <c r="R62" s="18">
        <v>6322.07</v>
      </c>
    </row>
    <row r="63" spans="1:18" s="2" customFormat="1">
      <c r="A63" s="9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9"/>
    </row>
    <row r="64" spans="1:18" s="3" customFormat="1" ht="14.25" customHeight="1">
      <c r="A64" s="36" t="s">
        <v>71</v>
      </c>
      <c r="B64" s="37"/>
      <c r="C64" s="25" t="s">
        <v>75</v>
      </c>
      <c r="D64" s="19">
        <f>SUM(D8:D63)</f>
        <v>37190.009143999996</v>
      </c>
      <c r="E64" s="25" t="s">
        <v>56</v>
      </c>
      <c r="F64" s="19">
        <f>SUM(F8:F63)</f>
        <v>225979.42194400003</v>
      </c>
      <c r="G64" s="25" t="s">
        <v>57</v>
      </c>
      <c r="H64" s="19">
        <f>SUM(H8:H63)</f>
        <v>447945.29294400004</v>
      </c>
      <c r="I64" s="25" t="s">
        <v>58</v>
      </c>
      <c r="J64" s="19">
        <f>SUM(J8:J63)</f>
        <v>690870.70994399989</v>
      </c>
      <c r="K64" s="25" t="s">
        <v>59</v>
      </c>
      <c r="L64" s="26">
        <f>SUM(L8:L63)</f>
        <v>970479.59444400028</v>
      </c>
      <c r="M64" s="25" t="s">
        <v>60</v>
      </c>
      <c r="N64" s="26">
        <f>SUM(N8:N63)</f>
        <v>467623.31394399999</v>
      </c>
      <c r="O64" s="25" t="s">
        <v>66</v>
      </c>
      <c r="P64" s="26">
        <f>SUM(P8:P63)</f>
        <v>327188.42664399993</v>
      </c>
      <c r="Q64" s="41"/>
      <c r="R64" s="42"/>
    </row>
    <row r="65" spans="1:18" s="2" customFormat="1">
      <c r="A65" s="38" t="s">
        <v>61</v>
      </c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40"/>
      <c r="R65" s="34">
        <f>SUM(R8:R62)</f>
        <v>3167359.0999999996</v>
      </c>
    </row>
    <row r="68" spans="1:18">
      <c r="R68"/>
    </row>
    <row r="70" spans="1:18">
      <c r="N70" s="35"/>
    </row>
  </sheetData>
  <mergeCells count="17">
    <mergeCell ref="O6:P6"/>
    <mergeCell ref="A64:B64"/>
    <mergeCell ref="A65:Q65"/>
    <mergeCell ref="Q64:R64"/>
    <mergeCell ref="C1:R1"/>
    <mergeCell ref="C2:R2"/>
    <mergeCell ref="C3:R3"/>
    <mergeCell ref="C4:R5"/>
    <mergeCell ref="B63:R63"/>
    <mergeCell ref="A1:B5"/>
    <mergeCell ref="Q6:R6"/>
    <mergeCell ref="C6:D6"/>
    <mergeCell ref="E6:F6"/>
    <mergeCell ref="G6:H6"/>
    <mergeCell ref="I6:J6"/>
    <mergeCell ref="K6:L6"/>
    <mergeCell ref="M6:N6"/>
  </mergeCells>
  <phoneticPr fontId="8" type="noConversion"/>
  <pageMargins left="0.25" right="0.25" top="0.75" bottom="0.75" header="0.3" footer="0.3"/>
  <pageSetup paperSize="9" scale="51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físico financeiro </vt:lpstr>
      <vt:lpstr>'Cronograma físico financeiro 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Municipal Obras e Meio Ambiente</dc:creator>
  <cp:lastModifiedBy>PMCL</cp:lastModifiedBy>
  <cp:lastPrinted>2023-10-06T12:46:17Z</cp:lastPrinted>
  <dcterms:created xsi:type="dcterms:W3CDTF">2022-09-28T14:08:54Z</dcterms:created>
  <dcterms:modified xsi:type="dcterms:W3CDTF">2023-10-11T18:18:20Z</dcterms:modified>
</cp:coreProperties>
</file>